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60" windowWidth="17400" windowHeight="5130" activeTab="0"/>
  </bookViews>
  <sheets>
    <sheet name="Information" sheetId="1" r:id="rId1"/>
    <sheet name="Data Entry" sheetId="2" r:id="rId2"/>
    <sheet name="Estimated Payroll Calculation" sheetId="3" r:id="rId3"/>
    <sheet name="TGL Calc and Values" sheetId="4" state="hidden" r:id="rId4"/>
  </sheets>
  <definedNames>
    <definedName name="_xlnm.Print_Area" localSheetId="2">'Estimated Payroll Calculation'!$A$1:$S$69</definedName>
    <definedName name="_xlnm.Print_Area" localSheetId="0">'Information'!$B$2:$O$38</definedName>
  </definedNames>
  <calcPr fullCalcOnLoad="1"/>
</workbook>
</file>

<file path=xl/sharedStrings.xml><?xml version="1.0" encoding="utf-8"?>
<sst xmlns="http://schemas.openxmlformats.org/spreadsheetml/2006/main" count="234" uniqueCount="164">
  <si>
    <t>Enter your before-tax group health insurance deductions for medical, dental, and vision amount separately based on the semi-monthly rates.</t>
  </si>
  <si>
    <t>Dependent Care Flexible Spending Acct</t>
  </si>
  <si>
    <t>Federal Tax Allowances</t>
  </si>
  <si>
    <t>Kansas Tax Allowances</t>
  </si>
  <si>
    <t>Enter S or J</t>
  </si>
  <si>
    <t>Kansas Tax Status</t>
  </si>
  <si>
    <t>Kansas Arbitrary  Amount</t>
  </si>
  <si>
    <t>Enter any additional amount that you would like to be withheld from your paycheck for Kansas withholding tax.  Please enter the bi-weekly amount.</t>
  </si>
  <si>
    <t>All other after-tax deductions</t>
  </si>
  <si>
    <t>Before-Tax Parking</t>
  </si>
  <si>
    <t>Enter your before-tax parking deduction.</t>
  </si>
  <si>
    <t>Social Security Status</t>
  </si>
  <si>
    <t>Enter S, M, or E</t>
  </si>
  <si>
    <t xml:space="preserve">   (S = Subject, M = Medicare Only, E = Exempt)</t>
  </si>
  <si>
    <t>VTSA</t>
  </si>
  <si>
    <t>Deferred Comp</t>
  </si>
  <si>
    <t xml:space="preserve"> - TSA</t>
  </si>
  <si>
    <t xml:space="preserve"> - VTSA</t>
  </si>
  <si>
    <t xml:space="preserve"> - Deferred Compensation</t>
  </si>
  <si>
    <t xml:space="preserve"> - Before-Tax Parking</t>
  </si>
  <si>
    <t>Data Used for This Calculation</t>
  </si>
  <si>
    <t>Enter your Kansas tax status as S for Single or J for Joint.  Please use S if you are claiming Married but want your withholding to be a the higher Single rate.  Then enter the number of allowances you claim for Kansas withholding tax purposes.</t>
  </si>
  <si>
    <t>Before-Tax Group Health Medical</t>
  </si>
  <si>
    <t>Before-Tax Group Health Dental</t>
  </si>
  <si>
    <t>Before-Tax Group Health Vision</t>
  </si>
  <si>
    <t>Format should be 999.99</t>
  </si>
  <si>
    <t xml:space="preserve"> Do you participate in the retirement plan TSA (Tax Sheltered Annuity)?   This is a plan that is offered mostly to employees of educational institutions.   Employees who participate in KPERS do not qualify to participate in this plan.  Please enter Y or N and the number that represents your deduction percentage if you are a participant.</t>
  </si>
  <si>
    <t>VTSA Amount</t>
  </si>
  <si>
    <t>VTSA Percent</t>
  </si>
  <si>
    <t>Enter as 9.99</t>
  </si>
  <si>
    <t>Enter a number between 0 and 99</t>
  </si>
  <si>
    <t>Enter any additional amount that you would like to have withheld from your paycheck for federal withholding tax.  Please enter the bi-weekly amount.</t>
  </si>
  <si>
    <t>Gross Wages</t>
  </si>
  <si>
    <t>Federal Taxable Gross</t>
  </si>
  <si>
    <t>Medicare Gross</t>
  </si>
  <si>
    <t>of</t>
  </si>
  <si>
    <t>Percentage</t>
  </si>
  <si>
    <t>Tax</t>
  </si>
  <si>
    <t>Medicare</t>
  </si>
  <si>
    <t>Regular Pay</t>
  </si>
  <si>
    <t>Federal Withholding</t>
  </si>
  <si>
    <t>Kansas State Withholding</t>
  </si>
  <si>
    <t>Taxes and Taxable Grosses on this paycheck:</t>
  </si>
  <si>
    <t>Total Tax Withheld</t>
  </si>
  <si>
    <t>How Taxable Grosses were calculated:</t>
  </si>
  <si>
    <t>How Federal Tax was calculated:</t>
  </si>
  <si>
    <t>How Medicare Tax was calculated:</t>
  </si>
  <si>
    <t>Taxable Gross</t>
  </si>
  <si>
    <t xml:space="preserve"> </t>
  </si>
  <si>
    <t>+ Taxable Group Term Life</t>
  </si>
  <si>
    <t>From Federal Withholding Tax Table</t>
  </si>
  <si>
    <t>Status</t>
  </si>
  <si>
    <t>Fed Gross</t>
  </si>
  <si>
    <t>State Gross</t>
  </si>
  <si>
    <t>Allowances</t>
  </si>
  <si>
    <t>Arbitrary</t>
  </si>
  <si>
    <t xml:space="preserve">Plus Arbitrary  </t>
  </si>
  <si>
    <t>Plus Arbitrary</t>
  </si>
  <si>
    <t>Federal Gross</t>
  </si>
  <si>
    <t>KS State Taxable Gross</t>
  </si>
  <si>
    <t xml:space="preserve"> - KPERS</t>
  </si>
  <si>
    <t>Calculated Paycheck</t>
  </si>
  <si>
    <t>Total Taxes</t>
  </si>
  <si>
    <t>Federal</t>
  </si>
  <si>
    <t>State</t>
  </si>
  <si>
    <t>FICA Status</t>
  </si>
  <si>
    <t>KPERS</t>
  </si>
  <si>
    <t>TSA</t>
  </si>
  <si>
    <t xml:space="preserve">TSA </t>
  </si>
  <si>
    <t>Dependent Care Flexible Spend Acct</t>
  </si>
  <si>
    <t>Learn Quest</t>
  </si>
  <si>
    <t>Deferred Compensation</t>
  </si>
  <si>
    <t>Voluntary Tax Sheltered Annuity</t>
  </si>
  <si>
    <t>Year of Birth</t>
  </si>
  <si>
    <t>TGL:</t>
  </si>
  <si>
    <t>Other After-tax Deductions</t>
  </si>
  <si>
    <t>Participant</t>
  </si>
  <si>
    <t>Taxable Group Term Life</t>
  </si>
  <si>
    <t>%</t>
  </si>
  <si>
    <t>Eligible</t>
  </si>
  <si>
    <t>salary</t>
  </si>
  <si>
    <t>age</t>
  </si>
  <si>
    <t>annualized</t>
  </si>
  <si>
    <t>times 1.5</t>
  </si>
  <si>
    <t>divide by 1000</t>
  </si>
  <si>
    <t>less 50,000</t>
  </si>
  <si>
    <t>rate</t>
  </si>
  <si>
    <t>monthly amt</t>
  </si>
  <si>
    <t>bi-weekly</t>
  </si>
  <si>
    <t>Net Pay</t>
  </si>
  <si>
    <t xml:space="preserve"> - Before-Tax Health Insurance</t>
  </si>
  <si>
    <t>Enter Y or N</t>
  </si>
  <si>
    <t>Regular Bi-Weekly Wages</t>
  </si>
  <si>
    <t>Additional Pay</t>
  </si>
  <si>
    <t>Federal Tax Status</t>
  </si>
  <si>
    <t>Enter S or M</t>
  </si>
  <si>
    <t>Federal Arbitrary  Amount</t>
  </si>
  <si>
    <t>Format should be 9999.99</t>
  </si>
  <si>
    <t>Allowances 86.54 each</t>
  </si>
  <si>
    <t>Social Security</t>
  </si>
  <si>
    <t>How Social Security Tax was calculated:</t>
  </si>
  <si>
    <t>Social Security Gross</t>
  </si>
  <si>
    <t>Death and Disability Insurance</t>
  </si>
  <si>
    <t>Enter your regular bi-weekly wages in this box.</t>
  </si>
  <si>
    <t>sent value</t>
  </si>
  <si>
    <t>If you are covered by the State's Death and Disability Insurance, in order for this tool to calculate your taxable group life amount based on your age and the regular pay you entered above, please enter your year of birth.</t>
  </si>
  <si>
    <t>d&amp;d?</t>
  </si>
  <si>
    <t>over 50,000</t>
  </si>
  <si>
    <t>Enter your Social Security status.  Please enter S if your wages are subject to Social Security and Medicare taxes.  Most employees are subject to these taxes.  Enter M if your wages are subject to only Medicare tax.  Enter E if you are exempt from both taxes.</t>
  </si>
  <si>
    <t>Click here to see your result.</t>
  </si>
  <si>
    <t>Click here to return to the Data Entry page.</t>
  </si>
  <si>
    <t>Total Deductions</t>
  </si>
  <si>
    <t>KPERS Percent</t>
  </si>
  <si>
    <t>Format should be 9.99.</t>
  </si>
  <si>
    <t xml:space="preserve">Voluntary Tax Sheltered Annuity is similar to Deferred Compensation, but is only available to employees at certain educational institutions.  If you are eligible, enter an amount OR percentage. </t>
  </si>
  <si>
    <t>Or</t>
  </si>
  <si>
    <t xml:space="preserve">Learning Quest </t>
  </si>
  <si>
    <t>Enter the amount that you would like to contribute to Learning Quest, which is a college savings plan offered to all state employees through the Kansas State Treasurer's Office.  Contributions do not have an impact on tax calculations.  Learning Quest is an after-tax deduction.</t>
  </si>
  <si>
    <t>KPERS Buy Back</t>
  </si>
  <si>
    <t>KPERS Buy Back Percent</t>
  </si>
  <si>
    <t xml:space="preserve"> - KPERS Buy Back</t>
  </si>
  <si>
    <t>Tax Amount Rounded</t>
  </si>
  <si>
    <t>Amount</t>
  </si>
  <si>
    <t>+ Taxable Fringe Benefit</t>
  </si>
  <si>
    <t>The value of any Taxable Fringe Benefit should be entered into this box.   Examples of this include personal use of a state-owned vehicle and receipt of a gift card for participating in the on-line health assessment.</t>
  </si>
  <si>
    <t>Enter your federal tax status as S for Single or M for Married.  Please use S if you are claiming Married but want your withholding to be at the higher Single rate.  Then enter the number of allowances you claim for federal withholding tax purposes.</t>
  </si>
  <si>
    <t>Taxable Fringe Benefits</t>
  </si>
  <si>
    <t>• This Payroll Calculation Tool does not represent a legal or binding agreement between you and the State of Kansas.</t>
  </si>
  <si>
    <t>I have read the information above and would like to proceed to the calculation tool.</t>
  </si>
  <si>
    <t>Click here to return to the Information page.</t>
  </si>
  <si>
    <t>Click here to go to back to Information.</t>
  </si>
  <si>
    <t>Tax Sheltered Annuity</t>
  </si>
  <si>
    <t>Tax Sheltered Annuity Percent</t>
  </si>
  <si>
    <t>all other $</t>
  </si>
  <si>
    <t>Are you covered by the State's Death and Disability Insurance?  Please enter Y or N.  If you answered yes, and your earnings are more than $33,333 annually, you are subject to having the cost of this benefit included in your income.  This tool will use your regular wages and your age to determine the benefit amount.   This benefit is referred to as Taxable Group Term Life Insurance.</t>
  </si>
  <si>
    <t>Format should be 9999</t>
  </si>
  <si>
    <t>How Kansas State Tax was calculated:</t>
  </si>
  <si>
    <t>From KS State Withholding Tax Table</t>
  </si>
  <si>
    <t>Additional Pay Not Subject to KPERS</t>
  </si>
  <si>
    <t>Enter any additional payments that are not subject to KPERS in this box.   This could include payouts for vacation, sick leave, or comp time if you are terminating employment and you started working for the State of Kansas after June 30, 1993.</t>
  </si>
  <si>
    <t>Enter any additional pay you want to include that is not included in your base pay, such as longevity pay, overtime, or payouts for vacation or sick leave.   Enter the amount in this box if the wages are subject to KPERS or if you participate in a different retirement program.</t>
  </si>
  <si>
    <t>Updates for Calendar Year:</t>
  </si>
  <si>
    <t>the heading on each sheet</t>
  </si>
  <si>
    <t>any new employee benefit percentages (like KPERS)</t>
  </si>
  <si>
    <t>Heath Care Flexible Spending Acct or</t>
  </si>
  <si>
    <t>Enter the amounts that you contribute to a Flexible Spending Account or Health Savings Account.  There are two types:  Health Care and Dependent Care.  Health Care is used for out-of-pocket medical costs, and Dependent Care is used for day care expenses for your qualified dependent.</t>
  </si>
  <si>
    <t>Health Care Flexible Spend Acct or Health Savings Acct</t>
  </si>
  <si>
    <t xml:space="preserve"> - Flex Spend or Health Saving Acct</t>
  </si>
  <si>
    <t>S</t>
  </si>
  <si>
    <t>Y</t>
  </si>
  <si>
    <t>N</t>
  </si>
  <si>
    <t>update for new OASDI max</t>
  </si>
  <si>
    <t>age on tab 3 cell R11</t>
  </si>
  <si>
    <t>tax rates fed, state</t>
  </si>
  <si>
    <t>Do you participate in a KPERS (Kansas Public Employees Retirement System) plan?  Please enter Y or N and the number that represents your deduction percentage if you are a participant.   Common percentage levels are: 6% for normal employees hired prior to July 1, 2009; 6% for normal employees hired between July 1, 2009 and December 31, 2014; 6% for employees hired after January 1, 2015.
KPERS Buy Back is a program that allows employees to buy back eligible time periods of service credit.  Partipants should enter the applicable deduction percentage.  For more information about this program and eligibility, contact your agency's human resource office.</t>
  </si>
  <si>
    <t xml:space="preserve">Heath Savings Acct </t>
  </si>
  <si>
    <t>Before Tax Deferred Comp Amount</t>
  </si>
  <si>
    <t>Before Tax Deferred Comp Percent</t>
  </si>
  <si>
    <t>Enter the amount of before tax Deferred Compensation that you would like to use in this calculation.  Enter either the bi-weekly amount OR a percentage.</t>
  </si>
  <si>
    <t xml:space="preserve">Enter the amounts that you contribute to all other after-tax deductions.  This would include amounts that you contribute to Optional Group Life, Garnishments, United Way, Organization Dues, after-tax deferred compensation roth contributions, after tax suplemental health benefits and Agency Payroll Deduction.  Employees who participate in after-tax health insurance or parking should also include those amounts in this box. </t>
  </si>
  <si>
    <r>
      <rPr>
        <b/>
        <sz val="12"/>
        <rFont val="Arial"/>
        <family val="2"/>
      </rPr>
      <t>Estimated Bi-Weekly Payroll Calculation Tool</t>
    </r>
    <r>
      <rPr>
        <sz val="12"/>
        <rFont val="Arial"/>
        <family val="2"/>
      </rPr>
      <t xml:space="preserve">
This estimating tool was created to assist employees with decisions regarding payroll tax status and benefit deductions.  Here are tips for using this tool as well as important items to note.
Assumptions
• The data entered in this tool will be used only for personal calculation scenarios and will not update any actual values for pay or benefit information in the payroll system.  
• Since this Payroll Calculation Tool is not linked to your payroll data file, the estimate accuracy depends on the information you enter.
Navigation and Data Entry
• Please enter the items based on your bi-weekly pay and deductions.  You may refer to your current pay stub for bi-weekly pay and deduction information.
• Some of the items have pre-defined values from which to choose.  To see the pre-defined values, click in the yellow box and if a down arrow appears, click on the down arrow.   Select the value from the list to use for the calculation.   
• To view the results, click on the green box titled “Click here to see your results.”   
• You may cycle through this tool multiple times, changing the data each time. 
• This tool does not include the calculation of some specialized retirement plans. 
Additional Information
• Please contact your agency's human resource office if you would like to make any changes to your benefit participation.
</t>
    </r>
    <r>
      <rPr>
        <sz val="12"/>
        <rFont val="Arial"/>
        <family val="2"/>
      </rPr>
      <t xml:space="preserve">
</t>
    </r>
  </si>
  <si>
    <t xml:space="preserve">                       2019 Estimated Bi-Weekly Payroll Calculation Tool, Revised 12/20/18</t>
  </si>
  <si>
    <t>Estimated 2019 Bi-Weekly Payroll Calculation, Revised 12/20/18</t>
  </si>
  <si>
    <t>Allowances 161.54 each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</si>
</sst>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409]dddd\,\ mmmm\ dd\,\ yyyy"/>
    <numFmt numFmtId="168" formatCode="[$-409]h:mm:ss\ AM/PM"/>
  </numFmts>
  <fonts count="54">
    <font>
      <sz val="10"/>
      <name val="Arial"/>
      <family val="0"/>
    </font>
    <font>
      <sz val="11"/>
      <color indexed="8"/>
      <name val="Calibri"/>
      <family val="2"/>
    </font>
    <font>
      <sz val="8"/>
      <name val="Arial"/>
      <family val="2"/>
    </font>
    <font>
      <b/>
      <sz val="10"/>
      <name val="Arial"/>
      <family val="2"/>
    </font>
    <font>
      <b/>
      <sz val="14"/>
      <name val="Arial"/>
      <family val="2"/>
    </font>
    <font>
      <sz val="14"/>
      <name val="Arial"/>
      <family val="2"/>
    </font>
    <font>
      <b/>
      <sz val="12"/>
      <name val="Arial"/>
      <family val="2"/>
    </font>
    <font>
      <sz val="12"/>
      <name val="Arial"/>
      <family val="2"/>
    </font>
    <font>
      <sz val="11"/>
      <name val="Arial"/>
      <family val="2"/>
    </font>
    <font>
      <sz val="12"/>
      <color indexed="10"/>
      <name val="Arial"/>
      <family val="2"/>
    </font>
    <font>
      <b/>
      <sz val="11"/>
      <name val="Arial"/>
      <family val="2"/>
    </font>
    <font>
      <b/>
      <u val="single"/>
      <sz val="12"/>
      <name val="Arial"/>
      <family val="2"/>
    </font>
    <font>
      <sz val="9"/>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5"/>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1"/>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medium"/>
      <right style="medium"/>
      <top style="medium"/>
      <bottom style="medium"/>
    </border>
    <border>
      <left/>
      <right/>
      <top style="thin"/>
      <bottom style="thin"/>
    </border>
    <border>
      <left/>
      <right/>
      <top/>
      <bottom style="thin"/>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ck"/>
      <right/>
      <top style="thick"/>
      <bottom style="thick"/>
    </border>
    <border>
      <left/>
      <right/>
      <top style="thick"/>
      <bottom style="thick"/>
    </border>
    <border>
      <left/>
      <right style="thick"/>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9">
    <xf numFmtId="0" fontId="0" fillId="0" borderId="0" xfId="0" applyAlignment="1">
      <alignment/>
    </xf>
    <xf numFmtId="4"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10" fontId="0" fillId="0" borderId="0" xfId="0" applyNumberFormat="1" applyBorder="1" applyAlignment="1">
      <alignment/>
    </xf>
    <xf numFmtId="0" fontId="0" fillId="0" borderId="0" xfId="0" applyBorder="1" applyAlignment="1">
      <alignment horizontal="left"/>
    </xf>
    <xf numFmtId="0" fontId="5" fillId="0" borderId="0" xfId="0" applyFont="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0" xfId="0" applyFill="1" applyBorder="1" applyAlignment="1">
      <alignment horizontal="center"/>
    </xf>
    <xf numFmtId="0" fontId="0" fillId="0" borderId="0" xfId="0" applyNumberForma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horizontal="right"/>
    </xf>
    <xf numFmtId="4" fontId="0" fillId="0" borderId="0" xfId="0" applyNumberForma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0" fillId="0" borderId="0" xfId="0" applyFont="1" applyBorder="1" applyAlignment="1">
      <alignment/>
    </xf>
    <xf numFmtId="0" fontId="3" fillId="0" borderId="0" xfId="0" applyFont="1" applyBorder="1" applyAlignment="1">
      <alignment/>
    </xf>
    <xf numFmtId="0" fontId="0" fillId="0" borderId="0" xfId="0" applyBorder="1" applyAlignment="1" quotePrefix="1">
      <alignment/>
    </xf>
    <xf numFmtId="4" fontId="0" fillId="0" borderId="0" xfId="0" applyNumberFormat="1" applyBorder="1" applyAlignment="1">
      <alignment horizontal="center"/>
    </xf>
    <xf numFmtId="0" fontId="4" fillId="0" borderId="0" xfId="0" applyFont="1" applyFill="1" applyBorder="1" applyAlignment="1">
      <alignment horizontal="center" vertical="center"/>
    </xf>
    <xf numFmtId="0" fontId="0" fillId="0" borderId="0" xfId="0" applyFont="1" applyBorder="1" applyAlignment="1" quotePrefix="1">
      <alignment/>
    </xf>
    <xf numFmtId="4" fontId="3" fillId="0" borderId="0" xfId="0" applyNumberFormat="1" applyFont="1" applyFill="1" applyBorder="1" applyAlignment="1">
      <alignment/>
    </xf>
    <xf numFmtId="0" fontId="0" fillId="0" borderId="0" xfId="0"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xf>
    <xf numFmtId="0" fontId="7" fillId="0" borderId="0" xfId="0" applyFont="1" applyBorder="1" applyAlignment="1">
      <alignment/>
    </xf>
    <xf numFmtId="0" fontId="0"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xf>
    <xf numFmtId="0" fontId="3" fillId="0" borderId="0" xfId="0" applyFont="1" applyFill="1" applyBorder="1" applyAlignment="1">
      <alignment horizontal="center"/>
    </xf>
    <xf numFmtId="0" fontId="0" fillId="0" borderId="0" xfId="0" applyFont="1" applyFill="1" applyBorder="1" applyAlignment="1">
      <alignment horizontal="center"/>
    </xf>
    <xf numFmtId="4" fontId="0" fillId="0" borderId="0" xfId="0" applyNumberFormat="1" applyFont="1" applyFill="1" applyBorder="1" applyAlignment="1">
      <alignment horizontal="center"/>
    </xf>
    <xf numFmtId="0" fontId="0" fillId="0" borderId="0" xfId="0" applyFont="1" applyBorder="1" applyAlignment="1">
      <alignment horizontal="center"/>
    </xf>
    <xf numFmtId="4" fontId="3" fillId="0" borderId="0" xfId="0" applyNumberFormat="1" applyFont="1" applyBorder="1" applyAlignment="1">
      <alignment/>
    </xf>
    <xf numFmtId="4" fontId="0" fillId="0" borderId="0" xfId="0" applyNumberFormat="1" applyFont="1" applyFill="1" applyBorder="1" applyAlignment="1">
      <alignment horizontal="right"/>
    </xf>
    <xf numFmtId="4" fontId="0" fillId="0" borderId="0" xfId="0" applyNumberFormat="1" applyFont="1" applyBorder="1" applyAlignment="1">
      <alignment horizontal="right"/>
    </xf>
    <xf numFmtId="0" fontId="7" fillId="0" borderId="0" xfId="0" applyFont="1" applyAlignment="1">
      <alignment/>
    </xf>
    <xf numFmtId="0" fontId="7" fillId="0" borderId="0" xfId="0" applyFont="1" applyAlignment="1" quotePrefix="1">
      <alignment horizontal="right"/>
    </xf>
    <xf numFmtId="0" fontId="7" fillId="0" borderId="0" xfId="0" applyFont="1" applyAlignment="1">
      <alignment horizontal="right"/>
    </xf>
    <xf numFmtId="0" fontId="8" fillId="0" borderId="0" xfId="0" applyFont="1" applyAlignment="1">
      <alignment/>
    </xf>
    <xf numFmtId="4" fontId="7" fillId="0" borderId="0" xfId="0" applyNumberFormat="1" applyFont="1" applyFill="1" applyBorder="1" applyAlignment="1">
      <alignment/>
    </xf>
    <xf numFmtId="44" fontId="7" fillId="0" borderId="0" xfId="0" applyNumberFormat="1" applyFont="1" applyFill="1" applyBorder="1" applyAlignment="1">
      <alignment/>
    </xf>
    <xf numFmtId="164" fontId="7" fillId="0" borderId="0" xfId="0" applyNumberFormat="1" applyFont="1" applyFill="1" applyBorder="1" applyAlignment="1">
      <alignment/>
    </xf>
    <xf numFmtId="0" fontId="8" fillId="0" borderId="0" xfId="0" applyFont="1" applyAlignment="1">
      <alignment horizontal="left" vertical="top" wrapText="1" indent="1"/>
    </xf>
    <xf numFmtId="0" fontId="9" fillId="0" borderId="0" xfId="0" applyFont="1" applyAlignment="1">
      <alignment/>
    </xf>
    <xf numFmtId="0" fontId="8" fillId="0" borderId="0" xfId="0" applyFont="1" applyAlignment="1">
      <alignment horizontal="left" vertical="top" indent="1"/>
    </xf>
    <xf numFmtId="0" fontId="0" fillId="0" borderId="0" xfId="0" applyAlignment="1">
      <alignment horizontal="right"/>
    </xf>
    <xf numFmtId="0" fontId="0" fillId="0" borderId="0" xfId="0" applyAlignment="1">
      <alignment horizontal="left" vertical="top" wrapText="1" indent="1"/>
    </xf>
    <xf numFmtId="0" fontId="8" fillId="0" borderId="0" xfId="0" applyFont="1" applyAlignment="1">
      <alignment horizontal="right"/>
    </xf>
    <xf numFmtId="0" fontId="0" fillId="0" borderId="0" xfId="0" applyFont="1" applyAlignment="1">
      <alignment/>
    </xf>
    <xf numFmtId="0" fontId="4" fillId="0" borderId="0" xfId="0" applyFont="1" applyAlignment="1">
      <alignment/>
    </xf>
    <xf numFmtId="49" fontId="0"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10" fontId="0" fillId="0" borderId="0" xfId="0" applyNumberFormat="1" applyFont="1" applyBorder="1" applyAlignment="1">
      <alignment horizontal="center"/>
    </xf>
    <xf numFmtId="44" fontId="0"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0" fontId="0" fillId="0" borderId="0" xfId="0" applyFont="1" applyFill="1" applyBorder="1" applyAlignment="1" quotePrefix="1">
      <alignment/>
    </xf>
    <xf numFmtId="4" fontId="0" fillId="0" borderId="10" xfId="0" applyNumberFormat="1" applyBorder="1" applyAlignment="1">
      <alignment/>
    </xf>
    <xf numFmtId="2" fontId="0" fillId="0" borderId="0" xfId="0" applyNumberFormat="1" applyBorder="1" applyAlignment="1">
      <alignment/>
    </xf>
    <xf numFmtId="0" fontId="9" fillId="0" borderId="0" xfId="0" applyFont="1" applyAlignment="1">
      <alignment horizontal="center"/>
    </xf>
    <xf numFmtId="44" fontId="7" fillId="33" borderId="11" xfId="0" applyNumberFormat="1" applyFont="1" applyFill="1" applyBorder="1" applyAlignment="1" applyProtection="1">
      <alignment/>
      <protection locked="0"/>
    </xf>
    <xf numFmtId="49" fontId="7" fillId="33" borderId="11" xfId="0" applyNumberFormat="1" applyFont="1" applyFill="1" applyBorder="1" applyAlignment="1" applyProtection="1">
      <alignment horizontal="center"/>
      <protection locked="0"/>
    </xf>
    <xf numFmtId="1" fontId="7" fillId="33" borderId="11" xfId="0" applyNumberFormat="1" applyFont="1" applyFill="1" applyBorder="1" applyAlignment="1" applyProtection="1">
      <alignment horizontal="center"/>
      <protection locked="0"/>
    </xf>
    <xf numFmtId="164" fontId="7" fillId="33" borderId="11" xfId="0" applyNumberFormat="1" applyFont="1" applyFill="1" applyBorder="1" applyAlignment="1" applyProtection="1">
      <alignment/>
      <protection locked="0"/>
    </xf>
    <xf numFmtId="10" fontId="7" fillId="33" borderId="11" xfId="0" applyNumberFormat="1" applyFont="1" applyFill="1" applyBorder="1" applyAlignment="1" applyProtection="1">
      <alignment/>
      <protection locked="0"/>
    </xf>
    <xf numFmtId="44" fontId="0" fillId="0" borderId="0" xfId="0" applyNumberFormat="1" applyBorder="1" applyAlignment="1">
      <alignment/>
    </xf>
    <xf numFmtId="0" fontId="8" fillId="0" borderId="12" xfId="0" applyFont="1" applyBorder="1" applyAlignment="1">
      <alignment horizontal="left" vertical="top" wrapText="1" indent="1"/>
    </xf>
    <xf numFmtId="0" fontId="8" fillId="0" borderId="0" xfId="0" applyFont="1" applyBorder="1" applyAlignment="1">
      <alignment horizontal="left" vertical="top" wrapText="1" indent="1"/>
    </xf>
    <xf numFmtId="0" fontId="8" fillId="0" borderId="0" xfId="0" applyFont="1" applyBorder="1" applyAlignment="1">
      <alignment horizontal="left" vertical="top" indent="1"/>
    </xf>
    <xf numFmtId="0" fontId="0" fillId="0" borderId="0" xfId="0" applyFont="1" applyFill="1" applyBorder="1" applyAlignment="1">
      <alignment/>
    </xf>
    <xf numFmtId="0" fontId="0" fillId="0" borderId="0" xfId="0" applyFont="1" applyAlignment="1">
      <alignment/>
    </xf>
    <xf numFmtId="0" fontId="8" fillId="0" borderId="0" xfId="0" applyFont="1" applyFill="1" applyAlignment="1">
      <alignment/>
    </xf>
    <xf numFmtId="0" fontId="0" fillId="0" borderId="0" xfId="0" applyFont="1" applyBorder="1" applyAlignment="1">
      <alignment/>
    </xf>
    <xf numFmtId="49" fontId="0" fillId="0" borderId="0" xfId="0" applyNumberFormat="1" applyBorder="1" applyAlignment="1">
      <alignment horizontal="right"/>
    </xf>
    <xf numFmtId="4" fontId="0" fillId="0" borderId="0" xfId="0" applyNumberFormat="1" applyFont="1" applyBorder="1" applyAlignment="1" quotePrefix="1">
      <alignment/>
    </xf>
    <xf numFmtId="39" fontId="0" fillId="0" borderId="0" xfId="0" applyNumberFormat="1" applyBorder="1" applyAlignment="1">
      <alignment/>
    </xf>
    <xf numFmtId="0" fontId="0" fillId="0" borderId="0" xfId="0" applyBorder="1" applyAlignment="1">
      <alignment horizontal="right" wrapText="1"/>
    </xf>
    <xf numFmtId="0" fontId="0" fillId="0" borderId="0" xfId="0" applyFont="1" applyBorder="1" applyAlignment="1">
      <alignment horizontal="right" wrapText="1"/>
    </xf>
    <xf numFmtId="0" fontId="6" fillId="0" borderId="0" xfId="0" applyFont="1" applyAlignment="1">
      <alignment/>
    </xf>
    <xf numFmtId="0" fontId="0" fillId="0" borderId="0" xfId="0" applyFont="1" applyBorder="1" applyAlignment="1" quotePrefix="1">
      <alignment/>
    </xf>
    <xf numFmtId="49" fontId="0" fillId="0" borderId="0" xfId="0" applyNumberFormat="1" applyFont="1" applyFill="1" applyBorder="1" applyAlignment="1">
      <alignment horizontal="center"/>
    </xf>
    <xf numFmtId="40" fontId="0" fillId="0" borderId="0" xfId="0" applyNumberFormat="1" applyFill="1" applyBorder="1" applyAlignment="1">
      <alignment/>
    </xf>
    <xf numFmtId="40" fontId="3" fillId="0" borderId="0" xfId="0" applyNumberFormat="1" applyFont="1" applyBorder="1" applyAlignment="1">
      <alignment/>
    </xf>
    <xf numFmtId="40" fontId="0" fillId="0" borderId="0" xfId="0" applyNumberFormat="1" applyBorder="1" applyAlignment="1">
      <alignment/>
    </xf>
    <xf numFmtId="4" fontId="0" fillId="0" borderId="0" xfId="0" applyNumberFormat="1" applyFont="1" applyBorder="1" applyAlignment="1">
      <alignment/>
    </xf>
    <xf numFmtId="4" fontId="0" fillId="0" borderId="13" xfId="0" applyNumberFormat="1" applyBorder="1" applyAlignment="1">
      <alignment/>
    </xf>
    <xf numFmtId="0" fontId="10" fillId="0" borderId="0" xfId="0" applyFont="1" applyBorder="1" applyAlignment="1">
      <alignment/>
    </xf>
    <xf numFmtId="0" fontId="8" fillId="0" borderId="0" xfId="0" applyFont="1" applyBorder="1" applyAlignment="1">
      <alignment/>
    </xf>
    <xf numFmtId="40" fontId="10" fillId="0" borderId="0" xfId="0" applyNumberFormat="1" applyFont="1" applyFill="1" applyBorder="1" applyAlignment="1">
      <alignment/>
    </xf>
    <xf numFmtId="44" fontId="7" fillId="0" borderId="0" xfId="0" applyNumberFormat="1" applyFont="1" applyFill="1" applyBorder="1" applyAlignment="1" applyProtection="1">
      <alignment/>
      <protection/>
    </xf>
    <xf numFmtId="0" fontId="0" fillId="0" borderId="0" xfId="0" applyAlignment="1">
      <alignment/>
    </xf>
    <xf numFmtId="0" fontId="0" fillId="0" borderId="14" xfId="0" applyBorder="1" applyAlignment="1">
      <alignment/>
    </xf>
    <xf numFmtId="0" fontId="0" fillId="0" borderId="0" xfId="0" applyAlignment="1" applyProtection="1">
      <alignment/>
      <protection hidden="1" locked="0"/>
    </xf>
    <xf numFmtId="0" fontId="0" fillId="0" borderId="0" xfId="0" applyFont="1" applyBorder="1" applyAlignment="1">
      <alignment horizontal="right"/>
    </xf>
    <xf numFmtId="4" fontId="0" fillId="0" borderId="0" xfId="0" applyNumberFormat="1" applyFont="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right"/>
    </xf>
    <xf numFmtId="10" fontId="0" fillId="0" borderId="0" xfId="59" applyNumberFormat="1" applyFont="1" applyBorder="1" applyAlignment="1">
      <alignment/>
    </xf>
    <xf numFmtId="4" fontId="0" fillId="0" borderId="13" xfId="42" applyNumberFormat="1" applyFont="1" applyBorder="1" applyAlignment="1">
      <alignment/>
    </xf>
    <xf numFmtId="4" fontId="0" fillId="0" borderId="13" xfId="0" applyNumberFormat="1" applyFill="1" applyBorder="1" applyAlignment="1">
      <alignment/>
    </xf>
    <xf numFmtId="0" fontId="11" fillId="34" borderId="15" xfId="53" applyFont="1" applyFill="1" applyBorder="1" applyAlignment="1" applyProtection="1">
      <alignment horizontal="center"/>
      <protection hidden="1" locked="0"/>
    </xf>
    <xf numFmtId="0" fontId="0" fillId="0" borderId="16" xfId="0" applyBorder="1" applyAlignment="1" applyProtection="1">
      <alignment/>
      <protection hidden="1" locked="0"/>
    </xf>
    <xf numFmtId="0" fontId="0" fillId="0" borderId="17" xfId="0" applyBorder="1" applyAlignment="1" applyProtection="1">
      <alignment/>
      <protection hidden="1" locked="0"/>
    </xf>
    <xf numFmtId="0" fontId="7" fillId="0" borderId="18" xfId="0" applyFont="1" applyBorder="1" applyAlignment="1" applyProtection="1">
      <alignment horizontal="left" vertical="top" wrapText="1"/>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8" fillId="0" borderId="25" xfId="0" applyFont="1" applyBorder="1" applyAlignment="1">
      <alignment horizontal="left" vertical="top" wrapText="1" indent="1"/>
    </xf>
    <xf numFmtId="0" fontId="8" fillId="0" borderId="10" xfId="0" applyFont="1" applyBorder="1" applyAlignment="1">
      <alignment horizontal="left" vertical="top" wrapText="1" indent="1"/>
    </xf>
    <xf numFmtId="0" fontId="8" fillId="0" borderId="26" xfId="0" applyFont="1" applyBorder="1" applyAlignment="1">
      <alignment horizontal="left" vertical="top" wrapText="1" indent="1"/>
    </xf>
    <xf numFmtId="0" fontId="8" fillId="0" borderId="27" xfId="0" applyFont="1" applyBorder="1" applyAlignment="1">
      <alignment horizontal="left" vertical="top" wrapText="1" indent="1"/>
    </xf>
    <xf numFmtId="0" fontId="8" fillId="0" borderId="0" xfId="0" applyFont="1" applyBorder="1" applyAlignment="1">
      <alignment horizontal="left" vertical="top" wrapText="1" indent="1"/>
    </xf>
    <xf numFmtId="0" fontId="8" fillId="0" borderId="28" xfId="0" applyFont="1" applyBorder="1" applyAlignment="1">
      <alignment horizontal="left" vertical="top" wrapText="1" indent="1"/>
    </xf>
    <xf numFmtId="0" fontId="8" fillId="0" borderId="29" xfId="0" applyFont="1" applyBorder="1" applyAlignment="1">
      <alignment horizontal="left" vertical="top" wrapText="1" indent="1"/>
    </xf>
    <xf numFmtId="0" fontId="8" fillId="0" borderId="13" xfId="0" applyFont="1" applyBorder="1" applyAlignment="1">
      <alignment horizontal="left" vertical="top" wrapText="1" indent="1"/>
    </xf>
    <xf numFmtId="0" fontId="8" fillId="0" borderId="30" xfId="0" applyFont="1" applyBorder="1" applyAlignment="1">
      <alignment horizontal="left" vertical="top" wrapText="1" indent="1"/>
    </xf>
    <xf numFmtId="0" fontId="8" fillId="0" borderId="31" xfId="0" applyFont="1" applyBorder="1" applyAlignment="1">
      <alignment horizontal="left" vertical="top" wrapText="1" indent="1"/>
    </xf>
    <xf numFmtId="0" fontId="8" fillId="0" borderId="12" xfId="0" applyFont="1" applyBorder="1" applyAlignment="1">
      <alignment horizontal="left" vertical="top" wrapText="1" indent="1"/>
    </xf>
    <xf numFmtId="0" fontId="8" fillId="0" borderId="32" xfId="0" applyFont="1" applyBorder="1" applyAlignment="1">
      <alignment horizontal="left" vertical="top" wrapText="1" indent="1"/>
    </xf>
    <xf numFmtId="0" fontId="0" fillId="0" borderId="29" xfId="0" applyBorder="1" applyAlignment="1">
      <alignment horizontal="left" vertical="top" wrapText="1" indent="1"/>
    </xf>
    <xf numFmtId="0" fontId="0" fillId="0" borderId="13" xfId="0" applyBorder="1" applyAlignment="1">
      <alignment horizontal="left" vertical="top" wrapText="1" indent="1"/>
    </xf>
    <xf numFmtId="0" fontId="0" fillId="0" borderId="30" xfId="0" applyBorder="1" applyAlignment="1">
      <alignment horizontal="left" vertical="top" wrapText="1" indent="1"/>
    </xf>
    <xf numFmtId="0" fontId="52" fillId="34" borderId="33" xfId="53" applyFont="1" applyFill="1" applyBorder="1" applyAlignment="1" applyProtection="1">
      <alignment horizontal="center"/>
      <protection hidden="1" locked="0"/>
    </xf>
    <xf numFmtId="0" fontId="52" fillId="34" borderId="34" xfId="53" applyFont="1" applyFill="1" applyBorder="1" applyAlignment="1" applyProtection="1">
      <alignment horizontal="center"/>
      <protection hidden="1" locked="0"/>
    </xf>
    <xf numFmtId="0" fontId="52" fillId="34" borderId="35" xfId="53" applyFont="1" applyFill="1" applyBorder="1" applyAlignment="1" applyProtection="1">
      <alignment horizontal="center"/>
      <protection hidden="1" locked="0"/>
    </xf>
    <xf numFmtId="0" fontId="53" fillId="34" borderId="34" xfId="0" applyFont="1" applyFill="1" applyBorder="1" applyAlignment="1" applyProtection="1">
      <alignment horizontal="center"/>
      <protection hidden="1" locked="0"/>
    </xf>
    <xf numFmtId="0" fontId="53" fillId="34" borderId="35" xfId="0" applyFont="1" applyFill="1" applyBorder="1" applyAlignment="1" applyProtection="1">
      <alignment horizontal="center"/>
      <protection hidden="1" locked="0"/>
    </xf>
    <xf numFmtId="0" fontId="0" fillId="0" borderId="27" xfId="0" applyBorder="1" applyAlignment="1">
      <alignment horizontal="left" vertical="top" wrapText="1" indent="1"/>
    </xf>
    <xf numFmtId="0" fontId="0" fillId="0" borderId="0" xfId="0" applyBorder="1" applyAlignment="1">
      <alignment horizontal="left" vertical="top" wrapText="1" indent="1"/>
    </xf>
    <xf numFmtId="0" fontId="0" fillId="0" borderId="28" xfId="0" applyBorder="1" applyAlignment="1">
      <alignment horizontal="left" vertical="top" wrapText="1" indent="1"/>
    </xf>
    <xf numFmtId="0" fontId="0" fillId="0" borderId="10" xfId="0" applyBorder="1" applyAlignment="1">
      <alignment horizontal="left" vertical="top" wrapText="1" indent="1"/>
    </xf>
    <xf numFmtId="0" fontId="0" fillId="0" borderId="26" xfId="0" applyBorder="1" applyAlignment="1">
      <alignment horizontal="left" vertical="top" wrapText="1" indent="1"/>
    </xf>
    <xf numFmtId="0" fontId="52" fillId="34" borderId="15" xfId="53" applyFont="1" applyFill="1" applyBorder="1" applyAlignment="1" applyProtection="1">
      <alignment horizontal="center"/>
      <protection hidden="1" locked="0"/>
    </xf>
    <xf numFmtId="0" fontId="52" fillId="34" borderId="16" xfId="53" applyFont="1" applyFill="1" applyBorder="1" applyAlignment="1" applyProtection="1">
      <alignment horizontal="center"/>
      <protection hidden="1" locked="0"/>
    </xf>
    <xf numFmtId="0" fontId="52" fillId="34" borderId="17" xfId="53" applyFont="1" applyFill="1" applyBorder="1" applyAlignment="1" applyProtection="1">
      <alignment horizontal="center"/>
      <protection hidden="1" locked="0"/>
    </xf>
    <xf numFmtId="0" fontId="4" fillId="0" borderId="0" xfId="0" applyFont="1" applyFill="1" applyBorder="1" applyAlignment="1">
      <alignment horizontal="center" vertical="center"/>
    </xf>
    <xf numFmtId="0" fontId="0" fillId="0" borderId="0" xfId="0" applyAlignment="1">
      <alignment/>
    </xf>
    <xf numFmtId="0" fontId="3"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O38"/>
  <sheetViews>
    <sheetView showGridLines="0" tabSelected="1" zoomScale="75" zoomScaleNormal="75" zoomScalePageLayoutView="0" workbookViewId="0" topLeftCell="A1">
      <selection activeCell="A3" sqref="A3"/>
    </sheetView>
  </sheetViews>
  <sheetFormatPr defaultColWidth="9.140625" defaultRowHeight="12.75"/>
  <cols>
    <col min="2" max="15" width="8.7109375" style="0" customWidth="1"/>
  </cols>
  <sheetData>
    <row r="1" ht="13.5" thickBot="1"/>
    <row r="2" spans="1:15" ht="15" customHeight="1">
      <c r="A2" s="94"/>
      <c r="B2" s="107" t="s">
        <v>160</v>
      </c>
      <c r="C2" s="108"/>
      <c r="D2" s="108"/>
      <c r="E2" s="108"/>
      <c r="F2" s="108"/>
      <c r="G2" s="108"/>
      <c r="H2" s="108"/>
      <c r="I2" s="108"/>
      <c r="J2" s="108"/>
      <c r="K2" s="108"/>
      <c r="L2" s="108"/>
      <c r="M2" s="108"/>
      <c r="N2" s="108"/>
      <c r="O2" s="109"/>
    </row>
    <row r="3" spans="1:15" ht="15" customHeight="1">
      <c r="A3" s="94"/>
      <c r="B3" s="110"/>
      <c r="C3" s="111"/>
      <c r="D3" s="111"/>
      <c r="E3" s="111"/>
      <c r="F3" s="111"/>
      <c r="G3" s="111"/>
      <c r="H3" s="111"/>
      <c r="I3" s="111"/>
      <c r="J3" s="111"/>
      <c r="K3" s="111"/>
      <c r="L3" s="111"/>
      <c r="M3" s="111"/>
      <c r="N3" s="111"/>
      <c r="O3" s="112"/>
    </row>
    <row r="4" spans="1:15" ht="15" customHeight="1">
      <c r="A4" s="94"/>
      <c r="B4" s="110"/>
      <c r="C4" s="111"/>
      <c r="D4" s="111"/>
      <c r="E4" s="111"/>
      <c r="F4" s="111"/>
      <c r="G4" s="111"/>
      <c r="H4" s="111"/>
      <c r="I4" s="111"/>
      <c r="J4" s="111"/>
      <c r="K4" s="111"/>
      <c r="L4" s="111"/>
      <c r="M4" s="111"/>
      <c r="N4" s="111"/>
      <c r="O4" s="112"/>
    </row>
    <row r="5" spans="1:15" ht="15" customHeight="1">
      <c r="A5" s="94"/>
      <c r="B5" s="110"/>
      <c r="C5" s="111"/>
      <c r="D5" s="111"/>
      <c r="E5" s="111"/>
      <c r="F5" s="111"/>
      <c r="G5" s="111"/>
      <c r="H5" s="111"/>
      <c r="I5" s="111"/>
      <c r="J5" s="111"/>
      <c r="K5" s="111"/>
      <c r="L5" s="111"/>
      <c r="M5" s="111"/>
      <c r="N5" s="111"/>
      <c r="O5" s="112"/>
    </row>
    <row r="6" spans="1:15" ht="15" customHeight="1">
      <c r="A6" s="94"/>
      <c r="B6" s="110"/>
      <c r="C6" s="111"/>
      <c r="D6" s="111"/>
      <c r="E6" s="111"/>
      <c r="F6" s="111"/>
      <c r="G6" s="111"/>
      <c r="H6" s="111"/>
      <c r="I6" s="111"/>
      <c r="J6" s="111"/>
      <c r="K6" s="111"/>
      <c r="L6" s="111"/>
      <c r="M6" s="111"/>
      <c r="N6" s="111"/>
      <c r="O6" s="112"/>
    </row>
    <row r="7" spans="1:15" ht="15" customHeight="1">
      <c r="A7" s="94"/>
      <c r="B7" s="110"/>
      <c r="C7" s="111"/>
      <c r="D7" s="111"/>
      <c r="E7" s="111"/>
      <c r="F7" s="111"/>
      <c r="G7" s="111"/>
      <c r="H7" s="111"/>
      <c r="I7" s="111"/>
      <c r="J7" s="111"/>
      <c r="K7" s="111"/>
      <c r="L7" s="111"/>
      <c r="M7" s="111"/>
      <c r="N7" s="111"/>
      <c r="O7" s="112"/>
    </row>
    <row r="8" spans="1:15" ht="15" customHeight="1">
      <c r="A8" s="94"/>
      <c r="B8" s="110"/>
      <c r="C8" s="111"/>
      <c r="D8" s="111"/>
      <c r="E8" s="111"/>
      <c r="F8" s="111"/>
      <c r="G8" s="111"/>
      <c r="H8" s="111"/>
      <c r="I8" s="111"/>
      <c r="J8" s="111"/>
      <c r="K8" s="111"/>
      <c r="L8" s="111"/>
      <c r="M8" s="111"/>
      <c r="N8" s="111"/>
      <c r="O8" s="112"/>
    </row>
    <row r="9" spans="1:15" ht="15" customHeight="1">
      <c r="A9" s="94"/>
      <c r="B9" s="110"/>
      <c r="C9" s="111"/>
      <c r="D9" s="111"/>
      <c r="E9" s="111"/>
      <c r="F9" s="111"/>
      <c r="G9" s="111"/>
      <c r="H9" s="111"/>
      <c r="I9" s="111"/>
      <c r="J9" s="111"/>
      <c r="K9" s="111"/>
      <c r="L9" s="111"/>
      <c r="M9" s="111"/>
      <c r="N9" s="111"/>
      <c r="O9" s="112"/>
    </row>
    <row r="10" spans="1:15" ht="15" customHeight="1">
      <c r="A10" s="94"/>
      <c r="B10" s="110"/>
      <c r="C10" s="111"/>
      <c r="D10" s="111"/>
      <c r="E10" s="111"/>
      <c r="F10" s="111"/>
      <c r="G10" s="111"/>
      <c r="H10" s="111"/>
      <c r="I10" s="111"/>
      <c r="J10" s="111"/>
      <c r="K10" s="111"/>
      <c r="L10" s="111"/>
      <c r="M10" s="111"/>
      <c r="N10" s="111"/>
      <c r="O10" s="112"/>
    </row>
    <row r="11" spans="1:15" ht="15" customHeight="1">
      <c r="A11" s="94"/>
      <c r="B11" s="110"/>
      <c r="C11" s="111"/>
      <c r="D11" s="111"/>
      <c r="E11" s="111"/>
      <c r="F11" s="111"/>
      <c r="G11" s="111"/>
      <c r="H11" s="111"/>
      <c r="I11" s="111"/>
      <c r="J11" s="111"/>
      <c r="K11" s="111"/>
      <c r="L11" s="111"/>
      <c r="M11" s="111"/>
      <c r="N11" s="111"/>
      <c r="O11" s="112"/>
    </row>
    <row r="12" spans="1:15" ht="15" customHeight="1">
      <c r="A12" s="94"/>
      <c r="B12" s="110"/>
      <c r="C12" s="111"/>
      <c r="D12" s="111"/>
      <c r="E12" s="111"/>
      <c r="F12" s="111"/>
      <c r="G12" s="111"/>
      <c r="H12" s="111"/>
      <c r="I12" s="111"/>
      <c r="J12" s="111"/>
      <c r="K12" s="111"/>
      <c r="L12" s="111"/>
      <c r="M12" s="111"/>
      <c r="N12" s="111"/>
      <c r="O12" s="112"/>
    </row>
    <row r="13" spans="1:15" ht="15" customHeight="1">
      <c r="A13" s="94"/>
      <c r="B13" s="110"/>
      <c r="C13" s="111"/>
      <c r="D13" s="111"/>
      <c r="E13" s="111"/>
      <c r="F13" s="111"/>
      <c r="G13" s="111"/>
      <c r="H13" s="111"/>
      <c r="I13" s="111"/>
      <c r="J13" s="111"/>
      <c r="K13" s="111"/>
      <c r="L13" s="111"/>
      <c r="M13" s="111"/>
      <c r="N13" s="111"/>
      <c r="O13" s="112"/>
    </row>
    <row r="14" spans="1:15" ht="15" customHeight="1">
      <c r="A14" s="94"/>
      <c r="B14" s="110"/>
      <c r="C14" s="111"/>
      <c r="D14" s="111"/>
      <c r="E14" s="111"/>
      <c r="F14" s="111"/>
      <c r="G14" s="111"/>
      <c r="H14" s="111"/>
      <c r="I14" s="111"/>
      <c r="J14" s="111"/>
      <c r="K14" s="111"/>
      <c r="L14" s="111"/>
      <c r="M14" s="111"/>
      <c r="N14" s="111"/>
      <c r="O14" s="112"/>
    </row>
    <row r="15" spans="1:15" ht="15" customHeight="1">
      <c r="A15" s="94"/>
      <c r="B15" s="110"/>
      <c r="C15" s="111"/>
      <c r="D15" s="111"/>
      <c r="E15" s="111"/>
      <c r="F15" s="111"/>
      <c r="G15" s="111"/>
      <c r="H15" s="111"/>
      <c r="I15" s="111"/>
      <c r="J15" s="111"/>
      <c r="K15" s="111"/>
      <c r="L15" s="111"/>
      <c r="M15" s="111"/>
      <c r="N15" s="111"/>
      <c r="O15" s="112"/>
    </row>
    <row r="16" spans="1:15" ht="15" customHeight="1">
      <c r="A16" s="94"/>
      <c r="B16" s="110"/>
      <c r="C16" s="111"/>
      <c r="D16" s="111"/>
      <c r="E16" s="111"/>
      <c r="F16" s="111"/>
      <c r="G16" s="111"/>
      <c r="H16" s="111"/>
      <c r="I16" s="111"/>
      <c r="J16" s="111"/>
      <c r="K16" s="111"/>
      <c r="L16" s="111"/>
      <c r="M16" s="111"/>
      <c r="N16" s="111"/>
      <c r="O16" s="112"/>
    </row>
    <row r="17" spans="1:15" ht="15" customHeight="1">
      <c r="A17" s="94"/>
      <c r="B17" s="110"/>
      <c r="C17" s="111"/>
      <c r="D17" s="111"/>
      <c r="E17" s="111"/>
      <c r="F17" s="111"/>
      <c r="G17" s="111"/>
      <c r="H17" s="111"/>
      <c r="I17" s="111"/>
      <c r="J17" s="111"/>
      <c r="K17" s="111"/>
      <c r="L17" s="111"/>
      <c r="M17" s="111"/>
      <c r="N17" s="111"/>
      <c r="O17" s="112"/>
    </row>
    <row r="18" spans="1:15" ht="15" customHeight="1">
      <c r="A18" s="94"/>
      <c r="B18" s="110"/>
      <c r="C18" s="111"/>
      <c r="D18" s="111"/>
      <c r="E18" s="111"/>
      <c r="F18" s="111"/>
      <c r="G18" s="111"/>
      <c r="H18" s="111"/>
      <c r="I18" s="111"/>
      <c r="J18" s="111"/>
      <c r="K18" s="111"/>
      <c r="L18" s="111"/>
      <c r="M18" s="111"/>
      <c r="N18" s="111"/>
      <c r="O18" s="112"/>
    </row>
    <row r="19" spans="1:15" ht="15" customHeight="1">
      <c r="A19" s="94"/>
      <c r="B19" s="110"/>
      <c r="C19" s="111"/>
      <c r="D19" s="111"/>
      <c r="E19" s="111"/>
      <c r="F19" s="111"/>
      <c r="G19" s="111"/>
      <c r="H19" s="111"/>
      <c r="I19" s="111"/>
      <c r="J19" s="111"/>
      <c r="K19" s="111"/>
      <c r="L19" s="111"/>
      <c r="M19" s="111"/>
      <c r="N19" s="111"/>
      <c r="O19" s="112"/>
    </row>
    <row r="20" spans="1:15" ht="15" customHeight="1">
      <c r="A20" s="94"/>
      <c r="B20" s="110"/>
      <c r="C20" s="111"/>
      <c r="D20" s="111"/>
      <c r="E20" s="111"/>
      <c r="F20" s="111"/>
      <c r="G20" s="111"/>
      <c r="H20" s="111"/>
      <c r="I20" s="111"/>
      <c r="J20" s="111"/>
      <c r="K20" s="111"/>
      <c r="L20" s="111"/>
      <c r="M20" s="111"/>
      <c r="N20" s="111"/>
      <c r="O20" s="112"/>
    </row>
    <row r="21" spans="1:15" ht="15" customHeight="1">
      <c r="A21" s="94"/>
      <c r="B21" s="110"/>
      <c r="C21" s="111"/>
      <c r="D21" s="111"/>
      <c r="E21" s="111"/>
      <c r="F21" s="111"/>
      <c r="G21" s="111"/>
      <c r="H21" s="111"/>
      <c r="I21" s="111"/>
      <c r="J21" s="111"/>
      <c r="K21" s="111"/>
      <c r="L21" s="111"/>
      <c r="M21" s="111"/>
      <c r="N21" s="111"/>
      <c r="O21" s="112"/>
    </row>
    <row r="22" spans="1:15" ht="15" customHeight="1">
      <c r="A22" s="94"/>
      <c r="B22" s="110"/>
      <c r="C22" s="111"/>
      <c r="D22" s="111"/>
      <c r="E22" s="111"/>
      <c r="F22" s="111"/>
      <c r="G22" s="111"/>
      <c r="H22" s="111"/>
      <c r="I22" s="111"/>
      <c r="J22" s="111"/>
      <c r="K22" s="111"/>
      <c r="L22" s="111"/>
      <c r="M22" s="111"/>
      <c r="N22" s="111"/>
      <c r="O22" s="112"/>
    </row>
    <row r="23" spans="1:15" ht="15" customHeight="1">
      <c r="A23" s="94"/>
      <c r="B23" s="110"/>
      <c r="C23" s="111"/>
      <c r="D23" s="111"/>
      <c r="E23" s="111"/>
      <c r="F23" s="111"/>
      <c r="G23" s="111"/>
      <c r="H23" s="111"/>
      <c r="I23" s="111"/>
      <c r="J23" s="111"/>
      <c r="K23" s="111"/>
      <c r="L23" s="111"/>
      <c r="M23" s="111"/>
      <c r="N23" s="111"/>
      <c r="O23" s="112"/>
    </row>
    <row r="24" spans="1:15" ht="15" customHeight="1">
      <c r="A24" s="94"/>
      <c r="B24" s="110"/>
      <c r="C24" s="111"/>
      <c r="D24" s="111"/>
      <c r="E24" s="111"/>
      <c r="F24" s="111"/>
      <c r="G24" s="111"/>
      <c r="H24" s="111"/>
      <c r="I24" s="111"/>
      <c r="J24" s="111"/>
      <c r="K24" s="111"/>
      <c r="L24" s="111"/>
      <c r="M24" s="111"/>
      <c r="N24" s="111"/>
      <c r="O24" s="112"/>
    </row>
    <row r="25" spans="1:15" ht="15" customHeight="1">
      <c r="A25" s="94"/>
      <c r="B25" s="110"/>
      <c r="C25" s="111"/>
      <c r="D25" s="111"/>
      <c r="E25" s="111"/>
      <c r="F25" s="111"/>
      <c r="G25" s="111"/>
      <c r="H25" s="111"/>
      <c r="I25" s="111"/>
      <c r="J25" s="111"/>
      <c r="K25" s="111"/>
      <c r="L25" s="111"/>
      <c r="M25" s="111"/>
      <c r="N25" s="111"/>
      <c r="O25" s="112"/>
    </row>
    <row r="26" spans="1:15" ht="15" customHeight="1">
      <c r="A26" s="94"/>
      <c r="B26" s="110"/>
      <c r="C26" s="111"/>
      <c r="D26" s="111"/>
      <c r="E26" s="111"/>
      <c r="F26" s="111"/>
      <c r="G26" s="111"/>
      <c r="H26" s="111"/>
      <c r="I26" s="111"/>
      <c r="J26" s="111"/>
      <c r="K26" s="111"/>
      <c r="L26" s="111"/>
      <c r="M26" s="111"/>
      <c r="N26" s="111"/>
      <c r="O26" s="112"/>
    </row>
    <row r="27" spans="1:15" ht="15" customHeight="1">
      <c r="A27" s="94"/>
      <c r="B27" s="110"/>
      <c r="C27" s="111"/>
      <c r="D27" s="111"/>
      <c r="E27" s="111"/>
      <c r="F27" s="111"/>
      <c r="G27" s="111"/>
      <c r="H27" s="111"/>
      <c r="I27" s="111"/>
      <c r="J27" s="111"/>
      <c r="K27" s="111"/>
      <c r="L27" s="111"/>
      <c r="M27" s="111"/>
      <c r="N27" s="111"/>
      <c r="O27" s="112"/>
    </row>
    <row r="28" spans="1:15" ht="15" customHeight="1">
      <c r="A28" s="94"/>
      <c r="B28" s="110"/>
      <c r="C28" s="111"/>
      <c r="D28" s="111"/>
      <c r="E28" s="111"/>
      <c r="F28" s="111"/>
      <c r="G28" s="111"/>
      <c r="H28" s="111"/>
      <c r="I28" s="111"/>
      <c r="J28" s="111"/>
      <c r="K28" s="111"/>
      <c r="L28" s="111"/>
      <c r="M28" s="111"/>
      <c r="N28" s="111"/>
      <c r="O28" s="112"/>
    </row>
    <row r="29" spans="1:15" ht="15" customHeight="1">
      <c r="A29" s="94"/>
      <c r="B29" s="110"/>
      <c r="C29" s="111"/>
      <c r="D29" s="111"/>
      <c r="E29" s="111"/>
      <c r="F29" s="111"/>
      <c r="G29" s="111"/>
      <c r="H29" s="111"/>
      <c r="I29" s="111"/>
      <c r="J29" s="111"/>
      <c r="K29" s="111"/>
      <c r="L29" s="111"/>
      <c r="M29" s="111"/>
      <c r="N29" s="111"/>
      <c r="O29" s="112"/>
    </row>
    <row r="30" spans="1:15" ht="15" customHeight="1">
      <c r="A30" s="94"/>
      <c r="B30" s="110"/>
      <c r="C30" s="111"/>
      <c r="D30" s="111"/>
      <c r="E30" s="111"/>
      <c r="F30" s="111"/>
      <c r="G30" s="111"/>
      <c r="H30" s="111"/>
      <c r="I30" s="111"/>
      <c r="J30" s="111"/>
      <c r="K30" s="111"/>
      <c r="L30" s="111"/>
      <c r="M30" s="111"/>
      <c r="N30" s="111"/>
      <c r="O30" s="112"/>
    </row>
    <row r="31" spans="1:15" ht="15" customHeight="1">
      <c r="A31" s="94"/>
      <c r="B31" s="110"/>
      <c r="C31" s="111"/>
      <c r="D31" s="111"/>
      <c r="E31" s="111"/>
      <c r="F31" s="111"/>
      <c r="G31" s="111"/>
      <c r="H31" s="111"/>
      <c r="I31" s="111"/>
      <c r="J31" s="111"/>
      <c r="K31" s="111"/>
      <c r="L31" s="111"/>
      <c r="M31" s="111"/>
      <c r="N31" s="111"/>
      <c r="O31" s="112"/>
    </row>
    <row r="32" spans="1:15" ht="15" customHeight="1">
      <c r="A32" s="94"/>
      <c r="B32" s="110"/>
      <c r="C32" s="111"/>
      <c r="D32" s="111"/>
      <c r="E32" s="111"/>
      <c r="F32" s="111"/>
      <c r="G32" s="111"/>
      <c r="H32" s="111"/>
      <c r="I32" s="111"/>
      <c r="J32" s="111"/>
      <c r="K32" s="111"/>
      <c r="L32" s="111"/>
      <c r="M32" s="111"/>
      <c r="N32" s="111"/>
      <c r="O32" s="112"/>
    </row>
    <row r="33" spans="1:15" ht="15" customHeight="1">
      <c r="A33" s="94"/>
      <c r="B33" s="110"/>
      <c r="C33" s="111"/>
      <c r="D33" s="111"/>
      <c r="E33" s="111"/>
      <c r="F33" s="111"/>
      <c r="G33" s="111"/>
      <c r="H33" s="111"/>
      <c r="I33" s="111"/>
      <c r="J33" s="111"/>
      <c r="K33" s="111"/>
      <c r="L33" s="111"/>
      <c r="M33" s="111"/>
      <c r="N33" s="111"/>
      <c r="O33" s="112"/>
    </row>
    <row r="34" spans="1:15" ht="15" customHeight="1">
      <c r="A34" s="94"/>
      <c r="B34" s="110"/>
      <c r="C34" s="111"/>
      <c r="D34" s="111"/>
      <c r="E34" s="111"/>
      <c r="F34" s="111"/>
      <c r="G34" s="111"/>
      <c r="H34" s="111"/>
      <c r="I34" s="111"/>
      <c r="J34" s="111"/>
      <c r="K34" s="111"/>
      <c r="L34" s="111"/>
      <c r="M34" s="111"/>
      <c r="N34" s="111"/>
      <c r="O34" s="112"/>
    </row>
    <row r="35" spans="1:15" ht="15" customHeight="1">
      <c r="A35" s="94"/>
      <c r="B35" s="110"/>
      <c r="C35" s="111"/>
      <c r="D35" s="111"/>
      <c r="E35" s="111"/>
      <c r="F35" s="111"/>
      <c r="G35" s="111"/>
      <c r="H35" s="111"/>
      <c r="I35" s="111"/>
      <c r="J35" s="111"/>
      <c r="K35" s="111"/>
      <c r="L35" s="111"/>
      <c r="M35" s="111"/>
      <c r="N35" s="111"/>
      <c r="O35" s="112"/>
    </row>
    <row r="36" spans="1:15" ht="15" customHeight="1" thickBot="1">
      <c r="A36" s="94"/>
      <c r="B36" s="113"/>
      <c r="C36" s="114"/>
      <c r="D36" s="114"/>
      <c r="E36" s="114"/>
      <c r="F36" s="114"/>
      <c r="G36" s="114"/>
      <c r="H36" s="114"/>
      <c r="I36" s="114"/>
      <c r="J36" s="114"/>
      <c r="K36" s="114"/>
      <c r="L36" s="114"/>
      <c r="M36" s="114"/>
      <c r="N36" s="114"/>
      <c r="O36" s="115"/>
    </row>
    <row r="37" spans="2:15" ht="15" customHeight="1" thickBot="1">
      <c r="B37" s="93"/>
      <c r="C37" s="92"/>
      <c r="D37" s="92"/>
      <c r="E37" s="92"/>
      <c r="F37" s="92"/>
      <c r="G37" s="92"/>
      <c r="H37" s="92"/>
      <c r="I37" s="92"/>
      <c r="J37" s="92"/>
      <c r="K37" s="92"/>
      <c r="L37" s="92"/>
      <c r="M37" s="92"/>
      <c r="N37" s="92"/>
      <c r="O37" s="92"/>
    </row>
    <row r="38" spans="2:15" ht="16.5" thickBot="1">
      <c r="B38" s="104" t="s">
        <v>128</v>
      </c>
      <c r="C38" s="105"/>
      <c r="D38" s="105"/>
      <c r="E38" s="105"/>
      <c r="F38" s="105"/>
      <c r="G38" s="105"/>
      <c r="H38" s="105"/>
      <c r="I38" s="105"/>
      <c r="J38" s="105"/>
      <c r="K38" s="105"/>
      <c r="L38" s="105"/>
      <c r="M38" s="105"/>
      <c r="N38" s="105"/>
      <c r="O38" s="106"/>
    </row>
  </sheetData>
  <sheetProtection password="EB20" sheet="1" selectLockedCells="1"/>
  <mergeCells count="2">
    <mergeCell ref="B38:O38"/>
    <mergeCell ref="B2:O36"/>
  </mergeCells>
  <hyperlinks>
    <hyperlink ref="B38:G38" location="'Data Entry'!A1" display="'Data Entry'!A1"/>
    <hyperlink ref="B38" location="'Data Entry'!C4" display="I have read the information above and would like to proceed to the calculation tool."/>
    <hyperlink ref="B38:L38" location="'Data Entry'!A1" display="I have read the information above and would like to proceed to the calculation tool."/>
  </hyperlinks>
  <printOptions/>
  <pageMargins left="1" right="1" top="0.75" bottom="0.75" header="0.3" footer="0.3"/>
  <pageSetup fitToHeight="1" fitToWidth="1" horizontalDpi="600" verticalDpi="600" orientation="portrait" scale="69" r:id="rId1"/>
</worksheet>
</file>

<file path=xl/worksheets/sheet2.xml><?xml version="1.0" encoding="utf-8"?>
<worksheet xmlns="http://schemas.openxmlformats.org/spreadsheetml/2006/main" xmlns:r="http://schemas.openxmlformats.org/officeDocument/2006/relationships">
  <sheetPr>
    <pageSetUpPr fitToPage="1"/>
  </sheetPr>
  <dimension ref="A2:Q210"/>
  <sheetViews>
    <sheetView showGridLines="0" zoomScale="75" zoomScaleNormal="75" zoomScalePageLayoutView="0" workbookViewId="0" topLeftCell="A1">
      <selection activeCell="C4" sqref="C4"/>
    </sheetView>
  </sheetViews>
  <sheetFormatPr defaultColWidth="8.8515625" defaultRowHeight="12.75"/>
  <cols>
    <col min="1" max="1" width="43.28125" style="0" customWidth="1"/>
    <col min="2" max="2" width="1.7109375" style="0" customWidth="1"/>
    <col min="3" max="3" width="18.57421875" style="0" bestFit="1" customWidth="1"/>
    <col min="4" max="4" width="3.140625" style="0" customWidth="1"/>
    <col min="5" max="8" width="8.8515625" style="0" customWidth="1"/>
    <col min="9" max="17" width="9.7109375" style="0" customWidth="1"/>
  </cols>
  <sheetData>
    <row r="1" ht="15" customHeight="1"/>
    <row r="2" ht="18">
      <c r="A2" s="52" t="s">
        <v>161</v>
      </c>
    </row>
    <row r="3" ht="15" customHeight="1" thickBot="1"/>
    <row r="4" spans="1:17" ht="15" customHeight="1" thickBot="1">
      <c r="A4" s="40" t="s">
        <v>92</v>
      </c>
      <c r="B4" s="40"/>
      <c r="C4" s="62"/>
      <c r="D4" s="38"/>
      <c r="E4" s="51" t="s">
        <v>97</v>
      </c>
      <c r="I4" s="125" t="s">
        <v>103</v>
      </c>
      <c r="J4" s="126"/>
      <c r="K4" s="126"/>
      <c r="L4" s="126"/>
      <c r="M4" s="126"/>
      <c r="N4" s="126"/>
      <c r="O4" s="126"/>
      <c r="P4" s="126"/>
      <c r="Q4" s="127"/>
    </row>
    <row r="5" spans="1:17" ht="15" customHeight="1" thickBot="1">
      <c r="A5" s="40"/>
      <c r="B5" s="40"/>
      <c r="C5" s="46"/>
      <c r="D5" s="38"/>
      <c r="E5" s="51"/>
      <c r="I5" s="41"/>
      <c r="J5" s="41"/>
      <c r="K5" s="41"/>
      <c r="L5" s="41"/>
      <c r="M5" s="41"/>
      <c r="N5" s="41"/>
      <c r="O5" s="41"/>
      <c r="P5" s="41"/>
      <c r="Q5" s="41"/>
    </row>
    <row r="6" spans="1:17" ht="15" customHeight="1" thickBot="1">
      <c r="A6" s="40" t="s">
        <v>93</v>
      </c>
      <c r="B6" s="40"/>
      <c r="C6" s="62"/>
      <c r="D6" s="38"/>
      <c r="E6" s="51" t="s">
        <v>97</v>
      </c>
      <c r="I6" s="116" t="s">
        <v>140</v>
      </c>
      <c r="J6" s="117"/>
      <c r="K6" s="117"/>
      <c r="L6" s="117"/>
      <c r="M6" s="117"/>
      <c r="N6" s="117"/>
      <c r="O6" s="117"/>
      <c r="P6" s="117"/>
      <c r="Q6" s="118"/>
    </row>
    <row r="7" spans="1:17" ht="15" customHeight="1">
      <c r="A7" s="39"/>
      <c r="B7" s="39"/>
      <c r="C7" s="46"/>
      <c r="D7" s="38"/>
      <c r="E7" s="51"/>
      <c r="I7" s="119"/>
      <c r="J7" s="120"/>
      <c r="K7" s="120"/>
      <c r="L7" s="120"/>
      <c r="M7" s="120"/>
      <c r="N7" s="120"/>
      <c r="O7" s="120"/>
      <c r="P7" s="120"/>
      <c r="Q7" s="121"/>
    </row>
    <row r="8" spans="2:17" ht="15" customHeight="1">
      <c r="B8" s="39"/>
      <c r="C8" s="46"/>
      <c r="D8" s="38"/>
      <c r="E8" s="51"/>
      <c r="I8" s="128"/>
      <c r="J8" s="129"/>
      <c r="K8" s="129"/>
      <c r="L8" s="129"/>
      <c r="M8" s="129"/>
      <c r="N8" s="129"/>
      <c r="O8" s="129"/>
      <c r="P8" s="129"/>
      <c r="Q8" s="130"/>
    </row>
    <row r="9" spans="2:17" ht="15" customHeight="1" thickBot="1">
      <c r="B9" s="39"/>
      <c r="C9" s="46"/>
      <c r="D9" s="38"/>
      <c r="E9" s="51"/>
      <c r="I9" s="69"/>
      <c r="J9" s="69"/>
      <c r="K9" s="69"/>
      <c r="L9" s="69"/>
      <c r="M9" s="69"/>
      <c r="N9" s="69"/>
      <c r="O9" s="69"/>
      <c r="P9" s="69"/>
      <c r="Q9" s="69"/>
    </row>
    <row r="10" spans="1:17" ht="15" customHeight="1" thickBot="1">
      <c r="A10" s="40" t="s">
        <v>138</v>
      </c>
      <c r="B10" s="39"/>
      <c r="C10" s="62"/>
      <c r="D10" s="38"/>
      <c r="E10" s="51" t="s">
        <v>97</v>
      </c>
      <c r="I10" s="116" t="s">
        <v>139</v>
      </c>
      <c r="J10" s="117"/>
      <c r="K10" s="117"/>
      <c r="L10" s="117"/>
      <c r="M10" s="117"/>
      <c r="N10" s="117"/>
      <c r="O10" s="117"/>
      <c r="P10" s="117"/>
      <c r="Q10" s="118"/>
    </row>
    <row r="11" spans="1:17" ht="15" customHeight="1">
      <c r="A11" s="39"/>
      <c r="B11" s="39"/>
      <c r="C11" s="46"/>
      <c r="D11" s="38"/>
      <c r="E11" s="51"/>
      <c r="I11" s="119"/>
      <c r="J11" s="120"/>
      <c r="K11" s="120"/>
      <c r="L11" s="120"/>
      <c r="M11" s="120"/>
      <c r="N11" s="120"/>
      <c r="O11" s="120"/>
      <c r="P11" s="120"/>
      <c r="Q11" s="121"/>
    </row>
    <row r="12" spans="1:17" ht="15" customHeight="1">
      <c r="A12" s="39"/>
      <c r="B12" s="39"/>
      <c r="C12" s="46"/>
      <c r="D12" s="38"/>
      <c r="E12" s="51"/>
      <c r="I12" s="128"/>
      <c r="J12" s="129"/>
      <c r="K12" s="129"/>
      <c r="L12" s="129"/>
      <c r="M12" s="129"/>
      <c r="N12" s="129"/>
      <c r="O12" s="129"/>
      <c r="P12" s="129"/>
      <c r="Q12" s="130"/>
    </row>
    <row r="13" spans="1:17" ht="15" customHeight="1" thickBot="1">
      <c r="A13" s="39"/>
      <c r="B13" s="39"/>
      <c r="C13" s="42"/>
      <c r="D13" s="38"/>
      <c r="E13" s="51"/>
      <c r="I13" s="45"/>
      <c r="J13" s="45"/>
      <c r="K13" s="45"/>
      <c r="L13" s="45"/>
      <c r="M13" s="45"/>
      <c r="N13" s="45"/>
      <c r="O13" s="45"/>
      <c r="P13" s="45"/>
      <c r="Q13" s="45"/>
    </row>
    <row r="14" spans="1:17" ht="15" customHeight="1" thickBot="1">
      <c r="A14" s="40" t="s">
        <v>94</v>
      </c>
      <c r="B14" s="40"/>
      <c r="C14" s="63" t="s">
        <v>148</v>
      </c>
      <c r="D14" s="38"/>
      <c r="E14" s="51" t="s">
        <v>95</v>
      </c>
      <c r="I14" s="116" t="s">
        <v>125</v>
      </c>
      <c r="J14" s="117"/>
      <c r="K14" s="117"/>
      <c r="L14" s="117"/>
      <c r="M14" s="117"/>
      <c r="N14" s="117"/>
      <c r="O14" s="117"/>
      <c r="P14" s="117"/>
      <c r="Q14" s="118"/>
    </row>
    <row r="15" spans="1:17" ht="15" customHeight="1" thickBot="1">
      <c r="A15" s="39"/>
      <c r="B15" s="39"/>
      <c r="C15" s="46"/>
      <c r="D15" s="38"/>
      <c r="E15" s="51"/>
      <c r="I15" s="119"/>
      <c r="J15" s="120"/>
      <c r="K15" s="120"/>
      <c r="L15" s="120"/>
      <c r="M15" s="120"/>
      <c r="N15" s="120"/>
      <c r="O15" s="120"/>
      <c r="P15" s="120"/>
      <c r="Q15" s="121"/>
    </row>
    <row r="16" spans="1:17" ht="15" customHeight="1" thickBot="1">
      <c r="A16" s="40" t="s">
        <v>2</v>
      </c>
      <c r="B16" s="39"/>
      <c r="C16" s="64"/>
      <c r="D16" s="38"/>
      <c r="E16" s="51" t="s">
        <v>30</v>
      </c>
      <c r="I16" s="128"/>
      <c r="J16" s="129"/>
      <c r="K16" s="129"/>
      <c r="L16" s="129"/>
      <c r="M16" s="129"/>
      <c r="N16" s="129"/>
      <c r="O16" s="129"/>
      <c r="P16" s="129"/>
      <c r="Q16" s="130"/>
    </row>
    <row r="17" spans="1:17" ht="15" customHeight="1" thickBot="1">
      <c r="A17" s="39"/>
      <c r="B17" s="39"/>
      <c r="C17" s="46"/>
      <c r="D17" s="38"/>
      <c r="E17" s="51"/>
      <c r="I17" s="45"/>
      <c r="J17" s="45"/>
      <c r="K17" s="45"/>
      <c r="L17" s="45"/>
      <c r="M17" s="45"/>
      <c r="N17" s="45"/>
      <c r="O17" s="45"/>
      <c r="P17" s="45"/>
      <c r="Q17" s="45"/>
    </row>
    <row r="18" spans="1:17" ht="15" customHeight="1" thickBot="1">
      <c r="A18" s="40" t="s">
        <v>96</v>
      </c>
      <c r="B18" s="40"/>
      <c r="C18" s="62"/>
      <c r="D18" s="38"/>
      <c r="E18" s="51" t="s">
        <v>97</v>
      </c>
      <c r="I18" s="116" t="s">
        <v>31</v>
      </c>
      <c r="J18" s="117"/>
      <c r="K18" s="117"/>
      <c r="L18" s="117"/>
      <c r="M18" s="117"/>
      <c r="N18" s="117"/>
      <c r="O18" s="117"/>
      <c r="P18" s="117"/>
      <c r="Q18" s="118"/>
    </row>
    <row r="19" spans="1:17" ht="15" customHeight="1">
      <c r="A19" s="39"/>
      <c r="B19" s="39"/>
      <c r="C19" s="46"/>
      <c r="D19" s="38"/>
      <c r="E19" s="51"/>
      <c r="I19" s="122"/>
      <c r="J19" s="123"/>
      <c r="K19" s="123"/>
      <c r="L19" s="123"/>
      <c r="M19" s="123"/>
      <c r="N19" s="123"/>
      <c r="O19" s="123"/>
      <c r="P19" s="123"/>
      <c r="Q19" s="124"/>
    </row>
    <row r="20" spans="1:17" ht="15" customHeight="1" thickBot="1">
      <c r="A20" s="40"/>
      <c r="B20" s="40"/>
      <c r="C20" s="38"/>
      <c r="D20" s="38"/>
      <c r="E20" s="51"/>
      <c r="I20" s="41"/>
      <c r="J20" s="41"/>
      <c r="K20" s="41"/>
      <c r="L20" s="41"/>
      <c r="M20" s="41"/>
      <c r="N20" s="41"/>
      <c r="O20" s="41"/>
      <c r="P20" s="41"/>
      <c r="Q20" s="41"/>
    </row>
    <row r="21" spans="1:17" ht="15" customHeight="1" thickBot="1">
      <c r="A21" s="40" t="s">
        <v>5</v>
      </c>
      <c r="B21" s="40"/>
      <c r="C21" s="63" t="s">
        <v>148</v>
      </c>
      <c r="D21" s="38"/>
      <c r="E21" s="51" t="s">
        <v>4</v>
      </c>
      <c r="I21" s="116" t="s">
        <v>21</v>
      </c>
      <c r="J21" s="117"/>
      <c r="K21" s="117"/>
      <c r="L21" s="117"/>
      <c r="M21" s="117"/>
      <c r="N21" s="117"/>
      <c r="O21" s="117"/>
      <c r="P21" s="117"/>
      <c r="Q21" s="118"/>
    </row>
    <row r="22" spans="1:17" ht="15" customHeight="1" thickBot="1">
      <c r="A22" s="39"/>
      <c r="B22" s="39"/>
      <c r="C22" s="46"/>
      <c r="D22" s="38"/>
      <c r="E22" s="51"/>
      <c r="I22" s="119"/>
      <c r="J22" s="120"/>
      <c r="K22" s="120"/>
      <c r="L22" s="120"/>
      <c r="M22" s="120"/>
      <c r="N22" s="120"/>
      <c r="O22" s="120"/>
      <c r="P22" s="120"/>
      <c r="Q22" s="121"/>
    </row>
    <row r="23" spans="1:17" ht="15" customHeight="1" thickBot="1">
      <c r="A23" s="40" t="s">
        <v>3</v>
      </c>
      <c r="B23" s="39"/>
      <c r="C23" s="64"/>
      <c r="D23" s="38"/>
      <c r="E23" s="51" t="s">
        <v>30</v>
      </c>
      <c r="I23" s="128"/>
      <c r="J23" s="129"/>
      <c r="K23" s="129"/>
      <c r="L23" s="129"/>
      <c r="M23" s="129"/>
      <c r="N23" s="129"/>
      <c r="O23" s="129"/>
      <c r="P23" s="129"/>
      <c r="Q23" s="130"/>
    </row>
    <row r="24" spans="1:17" ht="15" customHeight="1" thickBot="1">
      <c r="A24" s="39"/>
      <c r="B24" s="39"/>
      <c r="C24" s="46"/>
      <c r="D24" s="38"/>
      <c r="E24" s="51"/>
      <c r="I24" s="45"/>
      <c r="J24" s="45"/>
      <c r="K24" s="45"/>
      <c r="L24" s="45"/>
      <c r="M24" s="45"/>
      <c r="N24" s="45"/>
      <c r="O24" s="45"/>
      <c r="P24" s="45"/>
      <c r="Q24" s="45"/>
    </row>
    <row r="25" spans="1:17" ht="15" customHeight="1" thickBot="1">
      <c r="A25" s="40" t="s">
        <v>6</v>
      </c>
      <c r="B25" s="40"/>
      <c r="C25" s="62"/>
      <c r="D25" s="38"/>
      <c r="E25" s="51" t="s">
        <v>97</v>
      </c>
      <c r="I25" s="116" t="s">
        <v>7</v>
      </c>
      <c r="J25" s="117"/>
      <c r="K25" s="117"/>
      <c r="L25" s="117"/>
      <c r="M25" s="117"/>
      <c r="N25" s="117"/>
      <c r="O25" s="117"/>
      <c r="P25" s="117"/>
      <c r="Q25" s="118"/>
    </row>
    <row r="26" spans="1:17" ht="15" customHeight="1">
      <c r="A26" s="39"/>
      <c r="B26" s="39"/>
      <c r="C26" s="46"/>
      <c r="D26" s="38"/>
      <c r="E26" s="51"/>
      <c r="I26" s="122"/>
      <c r="J26" s="123"/>
      <c r="K26" s="123"/>
      <c r="L26" s="123"/>
      <c r="M26" s="123"/>
      <c r="N26" s="123"/>
      <c r="O26" s="123"/>
      <c r="P26" s="123"/>
      <c r="Q26" s="124"/>
    </row>
    <row r="27" spans="1:17" ht="15" customHeight="1" thickBot="1">
      <c r="A27" s="39"/>
      <c r="B27" s="39"/>
      <c r="C27" s="46"/>
      <c r="D27" s="38"/>
      <c r="E27" s="51"/>
      <c r="I27" s="69"/>
      <c r="J27" s="69"/>
      <c r="K27" s="69"/>
      <c r="L27" s="69"/>
      <c r="M27" s="69"/>
      <c r="N27" s="69"/>
      <c r="O27" s="69"/>
      <c r="P27" s="69"/>
      <c r="Q27" s="69"/>
    </row>
    <row r="28" spans="1:17" ht="15" customHeight="1" thickBot="1">
      <c r="A28" s="40" t="s">
        <v>11</v>
      </c>
      <c r="B28" s="39"/>
      <c r="C28" s="63" t="s">
        <v>148</v>
      </c>
      <c r="D28" s="38"/>
      <c r="E28" s="51" t="s">
        <v>12</v>
      </c>
      <c r="I28" s="116" t="s">
        <v>108</v>
      </c>
      <c r="J28" s="117"/>
      <c r="K28" s="117"/>
      <c r="L28" s="117"/>
      <c r="M28" s="117"/>
      <c r="N28" s="117"/>
      <c r="O28" s="117"/>
      <c r="P28" s="117"/>
      <c r="Q28" s="118"/>
    </row>
    <row r="29" spans="1:17" ht="15" customHeight="1">
      <c r="A29" s="39"/>
      <c r="B29" s="39"/>
      <c r="C29" s="42"/>
      <c r="D29" s="38"/>
      <c r="E29" s="51"/>
      <c r="I29" s="119"/>
      <c r="J29" s="120"/>
      <c r="K29" s="120"/>
      <c r="L29" s="120"/>
      <c r="M29" s="120"/>
      <c r="N29" s="120"/>
      <c r="O29" s="120"/>
      <c r="P29" s="120"/>
      <c r="Q29" s="121"/>
    </row>
    <row r="30" spans="1:17" ht="15" customHeight="1">
      <c r="A30" s="39"/>
      <c r="B30" s="39"/>
      <c r="C30" s="42"/>
      <c r="D30" s="38"/>
      <c r="E30" s="51"/>
      <c r="I30" s="128"/>
      <c r="J30" s="129"/>
      <c r="K30" s="129"/>
      <c r="L30" s="129"/>
      <c r="M30" s="129"/>
      <c r="N30" s="129"/>
      <c r="O30" s="129"/>
      <c r="P30" s="129"/>
      <c r="Q30" s="130"/>
    </row>
    <row r="31" spans="1:17" ht="15" customHeight="1" thickBot="1">
      <c r="A31" s="39"/>
      <c r="B31" s="39"/>
      <c r="C31" s="46"/>
      <c r="D31" s="38"/>
      <c r="E31" s="51"/>
      <c r="I31" s="45"/>
      <c r="J31" s="45"/>
      <c r="K31" s="45"/>
      <c r="L31" s="45"/>
      <c r="M31" s="45"/>
      <c r="N31" s="45"/>
      <c r="O31" s="45"/>
      <c r="P31" s="45"/>
      <c r="Q31" s="45"/>
    </row>
    <row r="32" spans="1:17" ht="15" customHeight="1" thickBot="1">
      <c r="A32" s="40" t="s">
        <v>102</v>
      </c>
      <c r="B32" s="39"/>
      <c r="C32" s="63" t="s">
        <v>149</v>
      </c>
      <c r="D32" s="38"/>
      <c r="E32" s="51" t="s">
        <v>91</v>
      </c>
      <c r="I32" s="116" t="s">
        <v>134</v>
      </c>
      <c r="J32" s="117"/>
      <c r="K32" s="117"/>
      <c r="L32" s="117"/>
      <c r="M32" s="117"/>
      <c r="N32" s="117"/>
      <c r="O32" s="117"/>
      <c r="P32" s="117"/>
      <c r="Q32" s="118"/>
    </row>
    <row r="33" spans="1:17" ht="15" customHeight="1">
      <c r="A33" s="39"/>
      <c r="B33" s="39"/>
      <c r="C33" s="46"/>
      <c r="D33" s="38"/>
      <c r="E33" s="51"/>
      <c r="I33" s="119"/>
      <c r="J33" s="120"/>
      <c r="K33" s="120"/>
      <c r="L33" s="120"/>
      <c r="M33" s="120"/>
      <c r="N33" s="120"/>
      <c r="O33" s="120"/>
      <c r="P33" s="120"/>
      <c r="Q33" s="121"/>
    </row>
    <row r="34" spans="1:17" ht="15" customHeight="1">
      <c r="A34" s="39"/>
      <c r="B34" s="39"/>
      <c r="C34" s="46"/>
      <c r="D34" s="38"/>
      <c r="E34" s="51"/>
      <c r="I34" s="119"/>
      <c r="J34" s="120"/>
      <c r="K34" s="120"/>
      <c r="L34" s="120"/>
      <c r="M34" s="120"/>
      <c r="N34" s="120"/>
      <c r="O34" s="120"/>
      <c r="P34" s="120"/>
      <c r="Q34" s="121"/>
    </row>
    <row r="35" spans="1:17" ht="15" customHeight="1">
      <c r="A35" s="39"/>
      <c r="B35" s="39"/>
      <c r="C35" s="46"/>
      <c r="D35" s="38"/>
      <c r="E35" s="51"/>
      <c r="I35" s="136"/>
      <c r="J35" s="137"/>
      <c r="K35" s="137"/>
      <c r="L35" s="137"/>
      <c r="M35" s="137"/>
      <c r="N35" s="137"/>
      <c r="O35" s="137"/>
      <c r="P35" s="137"/>
      <c r="Q35" s="138"/>
    </row>
    <row r="36" spans="1:17" ht="15" customHeight="1">
      <c r="A36" s="39"/>
      <c r="B36" s="39"/>
      <c r="C36" s="46"/>
      <c r="D36" s="38"/>
      <c r="E36" s="51"/>
      <c r="I36" s="128"/>
      <c r="J36" s="129"/>
      <c r="K36" s="129"/>
      <c r="L36" s="129"/>
      <c r="M36" s="129"/>
      <c r="N36" s="129"/>
      <c r="O36" s="129"/>
      <c r="P36" s="129"/>
      <c r="Q36" s="130"/>
    </row>
    <row r="37" spans="1:17" ht="15" customHeight="1" thickBot="1">
      <c r="A37" s="40"/>
      <c r="B37" s="40"/>
      <c r="C37" s="38"/>
      <c r="D37" s="38"/>
      <c r="E37" s="51"/>
      <c r="I37" s="41"/>
      <c r="J37" s="41"/>
      <c r="K37" s="41"/>
      <c r="L37" s="41"/>
      <c r="M37" s="41"/>
      <c r="N37" s="41"/>
      <c r="O37" s="41"/>
      <c r="P37" s="41"/>
      <c r="Q37" s="41"/>
    </row>
    <row r="38" spans="1:17" ht="15" customHeight="1" thickBot="1">
      <c r="A38" s="40" t="s">
        <v>73</v>
      </c>
      <c r="B38" s="40"/>
      <c r="C38" s="65">
        <v>1974</v>
      </c>
      <c r="D38" s="38"/>
      <c r="E38" s="51" t="s">
        <v>135</v>
      </c>
      <c r="I38" s="116" t="s">
        <v>105</v>
      </c>
      <c r="J38" s="117"/>
      <c r="K38" s="117"/>
      <c r="L38" s="117"/>
      <c r="M38" s="117"/>
      <c r="N38" s="117"/>
      <c r="O38" s="117"/>
      <c r="P38" s="117"/>
      <c r="Q38" s="118"/>
    </row>
    <row r="39" spans="1:17" ht="15" customHeight="1">
      <c r="A39" s="40"/>
      <c r="B39" s="40"/>
      <c r="C39" s="61"/>
      <c r="D39" s="38"/>
      <c r="E39" s="51"/>
      <c r="I39" s="119"/>
      <c r="J39" s="120"/>
      <c r="K39" s="120"/>
      <c r="L39" s="120"/>
      <c r="M39" s="120"/>
      <c r="N39" s="120"/>
      <c r="O39" s="120"/>
      <c r="P39" s="120"/>
      <c r="Q39" s="121"/>
    </row>
    <row r="40" spans="1:17" ht="15" customHeight="1">
      <c r="A40" s="40"/>
      <c r="B40" s="40"/>
      <c r="C40" s="44"/>
      <c r="D40" s="38"/>
      <c r="E40" s="51"/>
      <c r="I40" s="122"/>
      <c r="J40" s="123"/>
      <c r="K40" s="123"/>
      <c r="L40" s="123"/>
      <c r="M40" s="123"/>
      <c r="N40" s="123"/>
      <c r="O40" s="123"/>
      <c r="P40" s="123"/>
      <c r="Q40" s="124"/>
    </row>
    <row r="41" spans="1:17" ht="15" customHeight="1" thickBot="1">
      <c r="A41" s="40"/>
      <c r="B41" s="40"/>
      <c r="C41" s="43"/>
      <c r="D41" s="38"/>
      <c r="E41" s="51"/>
      <c r="I41" s="45"/>
      <c r="J41" s="45"/>
      <c r="K41" s="45"/>
      <c r="L41" s="45"/>
      <c r="M41" s="45"/>
      <c r="N41" s="45"/>
      <c r="O41" s="45"/>
      <c r="P41" s="45"/>
      <c r="Q41" s="45"/>
    </row>
    <row r="42" spans="1:17" ht="15.75" customHeight="1" thickBot="1">
      <c r="A42" s="40" t="s">
        <v>66</v>
      </c>
      <c r="B42" s="40"/>
      <c r="C42" s="63" t="s">
        <v>149</v>
      </c>
      <c r="D42" s="38"/>
      <c r="E42" s="51" t="s">
        <v>91</v>
      </c>
      <c r="I42" s="116" t="s">
        <v>154</v>
      </c>
      <c r="J42" s="139"/>
      <c r="K42" s="139"/>
      <c r="L42" s="139"/>
      <c r="M42" s="139"/>
      <c r="N42" s="139"/>
      <c r="O42" s="139"/>
      <c r="P42" s="139"/>
      <c r="Q42" s="140"/>
    </row>
    <row r="43" spans="1:17" ht="17.25" customHeight="1" thickBot="1">
      <c r="A43" s="39"/>
      <c r="B43" s="39"/>
      <c r="C43" s="61"/>
      <c r="D43" s="38"/>
      <c r="E43" s="51"/>
      <c r="I43" s="136"/>
      <c r="J43" s="137"/>
      <c r="K43" s="137"/>
      <c r="L43" s="137"/>
      <c r="M43" s="137"/>
      <c r="N43" s="137"/>
      <c r="O43" s="137"/>
      <c r="P43" s="137"/>
      <c r="Q43" s="138"/>
    </row>
    <row r="44" spans="1:17" ht="15.75" customHeight="1" thickBot="1">
      <c r="A44" s="40" t="s">
        <v>112</v>
      </c>
      <c r="B44" s="40"/>
      <c r="C44" s="66">
        <v>0.06</v>
      </c>
      <c r="D44" s="38"/>
      <c r="E44" t="s">
        <v>113</v>
      </c>
      <c r="I44" s="136"/>
      <c r="J44" s="137"/>
      <c r="K44" s="137"/>
      <c r="L44" s="137"/>
      <c r="M44" s="137"/>
      <c r="N44" s="137"/>
      <c r="O44" s="137"/>
      <c r="P44" s="137"/>
      <c r="Q44" s="138"/>
    </row>
    <row r="45" spans="1:17" ht="15" customHeight="1" thickBot="1">
      <c r="A45" s="40"/>
      <c r="B45" s="38"/>
      <c r="C45" s="46"/>
      <c r="D45" s="38"/>
      <c r="E45" s="51"/>
      <c r="I45" s="136"/>
      <c r="J45" s="137"/>
      <c r="K45" s="137"/>
      <c r="L45" s="137"/>
      <c r="M45" s="137"/>
      <c r="N45" s="137"/>
      <c r="O45" s="137"/>
      <c r="P45" s="137"/>
      <c r="Q45" s="138"/>
    </row>
    <row r="46" spans="1:17" ht="18" customHeight="1" thickBot="1">
      <c r="A46" s="40" t="s">
        <v>119</v>
      </c>
      <c r="B46" s="38"/>
      <c r="C46" s="66"/>
      <c r="D46" s="38"/>
      <c r="E46" s="51" t="s">
        <v>29</v>
      </c>
      <c r="I46" s="136"/>
      <c r="J46" s="137"/>
      <c r="K46" s="137"/>
      <c r="L46" s="137"/>
      <c r="M46" s="137"/>
      <c r="N46" s="137"/>
      <c r="O46" s="137"/>
      <c r="P46" s="137"/>
      <c r="Q46" s="138"/>
    </row>
    <row r="47" spans="1:17" ht="18.75" customHeight="1">
      <c r="A47" s="40"/>
      <c r="B47" s="38"/>
      <c r="C47" s="46"/>
      <c r="D47" s="38"/>
      <c r="E47" s="51"/>
      <c r="I47" s="136"/>
      <c r="J47" s="137"/>
      <c r="K47" s="137"/>
      <c r="L47" s="137"/>
      <c r="M47" s="137"/>
      <c r="N47" s="137"/>
      <c r="O47" s="137"/>
      <c r="P47" s="137"/>
      <c r="Q47" s="138"/>
    </row>
    <row r="48" spans="1:17" ht="18" customHeight="1">
      <c r="A48" s="40"/>
      <c r="B48" s="38"/>
      <c r="C48" s="46"/>
      <c r="D48" s="38"/>
      <c r="E48" s="51"/>
      <c r="I48" s="128"/>
      <c r="J48" s="129"/>
      <c r="K48" s="129"/>
      <c r="L48" s="129"/>
      <c r="M48" s="129"/>
      <c r="N48" s="129"/>
      <c r="O48" s="129"/>
      <c r="P48" s="129"/>
      <c r="Q48" s="130"/>
    </row>
    <row r="49" spans="1:17" ht="15" customHeight="1" thickBot="1">
      <c r="A49" s="40"/>
      <c r="B49" s="38"/>
      <c r="C49" s="46"/>
      <c r="D49" s="38"/>
      <c r="E49" s="51"/>
      <c r="I49" s="68"/>
      <c r="J49" s="68"/>
      <c r="K49" s="68"/>
      <c r="L49" s="68"/>
      <c r="M49" s="68"/>
      <c r="N49" s="68"/>
      <c r="O49" s="68"/>
      <c r="P49" s="68"/>
      <c r="Q49" s="68"/>
    </row>
    <row r="50" spans="1:17" ht="15" customHeight="1" thickBot="1">
      <c r="A50" s="40" t="s">
        <v>131</v>
      </c>
      <c r="B50" s="40"/>
      <c r="C50" s="63" t="s">
        <v>150</v>
      </c>
      <c r="D50" s="38"/>
      <c r="E50" s="51" t="s">
        <v>91</v>
      </c>
      <c r="I50" s="116" t="s">
        <v>26</v>
      </c>
      <c r="J50" s="117"/>
      <c r="K50" s="117"/>
      <c r="L50" s="117"/>
      <c r="M50" s="117"/>
      <c r="N50" s="117"/>
      <c r="O50" s="117"/>
      <c r="P50" s="117"/>
      <c r="Q50" s="118"/>
    </row>
    <row r="51" spans="1:17" ht="15" customHeight="1" thickBot="1">
      <c r="A51" s="39"/>
      <c r="B51" s="39"/>
      <c r="C51" s="46"/>
      <c r="D51" s="38"/>
      <c r="E51" s="51"/>
      <c r="I51" s="119"/>
      <c r="J51" s="120"/>
      <c r="K51" s="120"/>
      <c r="L51" s="120"/>
      <c r="M51" s="120"/>
      <c r="N51" s="120"/>
      <c r="O51" s="120"/>
      <c r="P51" s="120"/>
      <c r="Q51" s="121"/>
    </row>
    <row r="52" spans="1:17" ht="15" customHeight="1" thickBot="1">
      <c r="A52" s="40" t="s">
        <v>132</v>
      </c>
      <c r="B52" s="40"/>
      <c r="C52" s="66"/>
      <c r="D52" s="38"/>
      <c r="E52" t="s">
        <v>113</v>
      </c>
      <c r="I52" s="119"/>
      <c r="J52" s="120"/>
      <c r="K52" s="120"/>
      <c r="L52" s="120"/>
      <c r="M52" s="120"/>
      <c r="N52" s="120"/>
      <c r="O52" s="120"/>
      <c r="P52" s="120"/>
      <c r="Q52" s="121"/>
    </row>
    <row r="53" spans="1:17" ht="15" customHeight="1">
      <c r="A53" s="40"/>
      <c r="B53" s="38"/>
      <c r="C53" s="46"/>
      <c r="D53" s="38"/>
      <c r="E53" s="51"/>
      <c r="I53" s="122"/>
      <c r="J53" s="123"/>
      <c r="K53" s="123"/>
      <c r="L53" s="123"/>
      <c r="M53" s="123"/>
      <c r="N53" s="123"/>
      <c r="O53" s="123"/>
      <c r="P53" s="123"/>
      <c r="Q53" s="124"/>
    </row>
    <row r="54" spans="1:17" ht="15" customHeight="1" thickBot="1">
      <c r="A54" s="40"/>
      <c r="B54" s="38"/>
      <c r="C54" s="38"/>
      <c r="D54" s="38"/>
      <c r="E54" s="51"/>
      <c r="I54" s="47"/>
      <c r="J54" s="47"/>
      <c r="K54" s="47"/>
      <c r="L54" s="47"/>
      <c r="M54" s="47"/>
      <c r="N54" s="47"/>
      <c r="O54" s="47"/>
      <c r="P54" s="47"/>
      <c r="Q54" s="47"/>
    </row>
    <row r="55" spans="1:17" ht="15" customHeight="1" thickBot="1">
      <c r="A55" s="40" t="s">
        <v>156</v>
      </c>
      <c r="B55" s="38"/>
      <c r="C55" s="62"/>
      <c r="D55" s="38"/>
      <c r="E55" s="51" t="s">
        <v>97</v>
      </c>
      <c r="I55" s="116" t="s">
        <v>158</v>
      </c>
      <c r="J55" s="117"/>
      <c r="K55" s="117"/>
      <c r="L55" s="117"/>
      <c r="M55" s="117"/>
      <c r="N55" s="117"/>
      <c r="O55" s="117"/>
      <c r="P55" s="117"/>
      <c r="Q55" s="118"/>
    </row>
    <row r="56" spans="1:17" ht="15" customHeight="1" thickBot="1">
      <c r="A56" s="40"/>
      <c r="B56" s="38"/>
      <c r="C56" s="80" t="s">
        <v>115</v>
      </c>
      <c r="D56" s="38"/>
      <c r="E56" s="51"/>
      <c r="I56" s="122"/>
      <c r="J56" s="123"/>
      <c r="K56" s="123"/>
      <c r="L56" s="123"/>
      <c r="M56" s="123"/>
      <c r="N56" s="123"/>
      <c r="O56" s="123"/>
      <c r="P56" s="123"/>
      <c r="Q56" s="124"/>
    </row>
    <row r="57" spans="1:17" ht="15" customHeight="1" thickBot="1">
      <c r="A57" s="40" t="s">
        <v>157</v>
      </c>
      <c r="B57" s="38"/>
      <c r="C57" s="66"/>
      <c r="D57" s="38"/>
      <c r="E57" s="51" t="s">
        <v>29</v>
      </c>
      <c r="I57" s="47"/>
      <c r="J57" s="47"/>
      <c r="K57" s="47"/>
      <c r="L57" s="70"/>
      <c r="M57" s="47"/>
      <c r="N57" s="47"/>
      <c r="O57" s="47"/>
      <c r="P57" s="47"/>
      <c r="Q57" s="47"/>
    </row>
    <row r="58" spans="1:17" ht="15" customHeight="1" thickBot="1">
      <c r="A58" s="40"/>
      <c r="B58" s="38"/>
      <c r="C58" s="46"/>
      <c r="D58" s="38"/>
      <c r="E58" s="51"/>
      <c r="I58" s="47"/>
      <c r="J58" s="47"/>
      <c r="K58" s="47"/>
      <c r="L58" s="47"/>
      <c r="M58" s="47"/>
      <c r="N58" s="47"/>
      <c r="O58" s="47"/>
      <c r="P58" s="47"/>
      <c r="Q58" s="47"/>
    </row>
    <row r="59" spans="1:17" ht="15" customHeight="1" thickBot="1">
      <c r="A59" s="40" t="s">
        <v>27</v>
      </c>
      <c r="B59" s="38"/>
      <c r="C59" s="62"/>
      <c r="D59" s="38"/>
      <c r="E59" s="51" t="s">
        <v>97</v>
      </c>
      <c r="I59" s="116" t="s">
        <v>114</v>
      </c>
      <c r="J59" s="117"/>
      <c r="K59" s="117"/>
      <c r="L59" s="117"/>
      <c r="M59" s="117"/>
      <c r="N59" s="117"/>
      <c r="O59" s="117"/>
      <c r="P59" s="117"/>
      <c r="Q59" s="118"/>
    </row>
    <row r="60" spans="1:17" ht="15" customHeight="1" thickBot="1">
      <c r="A60" s="40"/>
      <c r="B60" s="38"/>
      <c r="C60" s="80" t="s">
        <v>115</v>
      </c>
      <c r="D60" s="38"/>
      <c r="E60" s="51"/>
      <c r="I60" s="119"/>
      <c r="J60" s="120"/>
      <c r="K60" s="120"/>
      <c r="L60" s="120"/>
      <c r="M60" s="120"/>
      <c r="N60" s="120"/>
      <c r="O60" s="120"/>
      <c r="P60" s="120"/>
      <c r="Q60" s="121"/>
    </row>
    <row r="61" spans="1:17" ht="15" customHeight="1" thickBot="1">
      <c r="A61" s="40" t="s">
        <v>28</v>
      </c>
      <c r="B61" s="38"/>
      <c r="C61" s="66"/>
      <c r="D61" s="38"/>
      <c r="E61" s="51" t="s">
        <v>29</v>
      </c>
      <c r="I61" s="128"/>
      <c r="J61" s="129"/>
      <c r="K61" s="129"/>
      <c r="L61" s="129"/>
      <c r="M61" s="129"/>
      <c r="N61" s="129"/>
      <c r="O61" s="129"/>
      <c r="P61" s="129"/>
      <c r="Q61" s="130"/>
    </row>
    <row r="62" spans="1:17" ht="15" customHeight="1" thickBot="1">
      <c r="A62" s="48"/>
      <c r="E62" s="51"/>
      <c r="I62" s="41"/>
      <c r="J62" s="41"/>
      <c r="K62" s="41"/>
      <c r="L62" s="41"/>
      <c r="M62" s="41"/>
      <c r="N62" s="41"/>
      <c r="O62" s="41"/>
      <c r="P62" s="41"/>
      <c r="Q62" s="41"/>
    </row>
    <row r="63" spans="1:17" ht="15" customHeight="1" thickBot="1">
      <c r="A63" s="40" t="s">
        <v>22</v>
      </c>
      <c r="B63" s="48"/>
      <c r="C63" s="62"/>
      <c r="E63" s="51" t="s">
        <v>25</v>
      </c>
      <c r="I63" s="116" t="s">
        <v>0</v>
      </c>
      <c r="J63" s="117"/>
      <c r="K63" s="117"/>
      <c r="L63" s="117"/>
      <c r="M63" s="117"/>
      <c r="N63" s="117"/>
      <c r="O63" s="117"/>
      <c r="P63" s="117"/>
      <c r="Q63" s="118"/>
    </row>
    <row r="64" spans="1:17" ht="15" customHeight="1" thickBot="1">
      <c r="A64" s="50"/>
      <c r="B64" s="48"/>
      <c r="E64" s="51"/>
      <c r="I64" s="122"/>
      <c r="J64" s="123"/>
      <c r="K64" s="123"/>
      <c r="L64" s="123"/>
      <c r="M64" s="123"/>
      <c r="N64" s="123"/>
      <c r="O64" s="123"/>
      <c r="P64" s="123"/>
      <c r="Q64" s="124"/>
    </row>
    <row r="65" spans="1:17" ht="15" customHeight="1" thickBot="1">
      <c r="A65" s="40" t="s">
        <v>23</v>
      </c>
      <c r="B65" s="48"/>
      <c r="C65" s="62"/>
      <c r="E65" s="51" t="s">
        <v>25</v>
      </c>
      <c r="I65" s="47"/>
      <c r="J65" s="47"/>
      <c r="K65" s="47"/>
      <c r="L65" s="47"/>
      <c r="M65" s="47"/>
      <c r="N65" s="47"/>
      <c r="O65" s="47"/>
      <c r="P65" s="47"/>
      <c r="Q65" s="47"/>
    </row>
    <row r="66" spans="1:17" ht="15" customHeight="1" thickBot="1">
      <c r="A66" s="50"/>
      <c r="B66" s="48"/>
      <c r="E66" s="51"/>
      <c r="I66" s="45"/>
      <c r="J66" s="45"/>
      <c r="K66" s="45"/>
      <c r="L66" s="45"/>
      <c r="M66" s="45"/>
      <c r="N66" s="45"/>
      <c r="O66" s="45"/>
      <c r="P66" s="45"/>
      <c r="Q66" s="45"/>
    </row>
    <row r="67" spans="1:17" ht="15" customHeight="1" thickBot="1">
      <c r="A67" s="40" t="s">
        <v>24</v>
      </c>
      <c r="B67" s="48"/>
      <c r="C67" s="62"/>
      <c r="E67" s="51" t="s">
        <v>25</v>
      </c>
      <c r="I67" s="41"/>
      <c r="J67" s="41"/>
      <c r="K67" s="41"/>
      <c r="L67" s="41"/>
      <c r="M67" s="41"/>
      <c r="N67" s="41"/>
      <c r="O67" s="41"/>
      <c r="P67" s="41"/>
      <c r="Q67" s="41"/>
    </row>
    <row r="68" spans="1:17" ht="15" customHeight="1" thickBot="1">
      <c r="A68" s="50"/>
      <c r="E68" s="51"/>
      <c r="I68" s="41"/>
      <c r="J68" s="41"/>
      <c r="K68" s="41"/>
      <c r="L68" s="41"/>
      <c r="M68" s="41"/>
      <c r="N68" s="41"/>
      <c r="O68" s="41"/>
      <c r="P68" s="41"/>
      <c r="Q68" s="41"/>
    </row>
    <row r="69" spans="1:17" ht="15" customHeight="1" thickBot="1">
      <c r="A69" s="40" t="s">
        <v>144</v>
      </c>
      <c r="C69" s="62"/>
      <c r="E69" s="51" t="s">
        <v>25</v>
      </c>
      <c r="I69" s="116" t="s">
        <v>145</v>
      </c>
      <c r="J69" s="117"/>
      <c r="K69" s="117"/>
      <c r="L69" s="117"/>
      <c r="M69" s="117"/>
      <c r="N69" s="117"/>
      <c r="O69" s="117"/>
      <c r="P69" s="117"/>
      <c r="Q69" s="118"/>
    </row>
    <row r="70" spans="1:17" ht="15" customHeight="1">
      <c r="A70" s="40" t="s">
        <v>155</v>
      </c>
      <c r="E70" s="51"/>
      <c r="I70" s="119"/>
      <c r="J70" s="120"/>
      <c r="K70" s="120"/>
      <c r="L70" s="120"/>
      <c r="M70" s="120"/>
      <c r="N70" s="120"/>
      <c r="O70" s="120"/>
      <c r="P70" s="120"/>
      <c r="Q70" s="121"/>
    </row>
    <row r="71" spans="1:17" ht="15" customHeight="1" thickBot="1">
      <c r="A71" s="50"/>
      <c r="E71" s="51"/>
      <c r="I71" s="119"/>
      <c r="J71" s="120"/>
      <c r="K71" s="120"/>
      <c r="L71" s="120"/>
      <c r="M71" s="120"/>
      <c r="N71" s="120"/>
      <c r="O71" s="120"/>
      <c r="P71" s="120"/>
      <c r="Q71" s="121"/>
    </row>
    <row r="72" spans="1:17" ht="15" customHeight="1" thickBot="1">
      <c r="A72" s="40" t="s">
        <v>1</v>
      </c>
      <c r="C72" s="62"/>
      <c r="E72" s="51" t="s">
        <v>25</v>
      </c>
      <c r="I72" s="128"/>
      <c r="J72" s="129"/>
      <c r="K72" s="129"/>
      <c r="L72" s="129"/>
      <c r="M72" s="129"/>
      <c r="N72" s="129"/>
      <c r="O72" s="129"/>
      <c r="P72" s="129"/>
      <c r="Q72" s="130"/>
    </row>
    <row r="73" spans="1:17" ht="15" customHeight="1" thickBot="1">
      <c r="A73" s="50"/>
      <c r="C73" s="43"/>
      <c r="E73" s="51"/>
      <c r="I73" s="49"/>
      <c r="J73" s="49"/>
      <c r="K73" s="49"/>
      <c r="L73" s="49"/>
      <c r="M73" s="49"/>
      <c r="N73" s="49"/>
      <c r="O73" s="49"/>
      <c r="P73" s="49"/>
      <c r="Q73" s="49"/>
    </row>
    <row r="74" spans="1:17" ht="15" customHeight="1" thickBot="1">
      <c r="A74" s="40" t="s">
        <v>9</v>
      </c>
      <c r="C74" s="62"/>
      <c r="E74" s="51" t="s">
        <v>25</v>
      </c>
      <c r="I74" s="125" t="s">
        <v>10</v>
      </c>
      <c r="J74" s="126"/>
      <c r="K74" s="126"/>
      <c r="L74" s="126"/>
      <c r="M74" s="126"/>
      <c r="N74" s="126"/>
      <c r="O74" s="126"/>
      <c r="P74" s="126"/>
      <c r="Q74" s="127"/>
    </row>
    <row r="75" spans="1:17" ht="15" customHeight="1" thickBot="1">
      <c r="A75" s="50"/>
      <c r="E75" s="51"/>
      <c r="I75" s="41"/>
      <c r="J75" s="41"/>
      <c r="K75" s="41"/>
      <c r="L75" s="41"/>
      <c r="M75" s="41"/>
      <c r="N75" s="41"/>
      <c r="O75" s="41"/>
      <c r="P75" s="41"/>
      <c r="Q75" s="41"/>
    </row>
    <row r="76" spans="1:17" ht="15" customHeight="1" thickBot="1">
      <c r="A76" s="40" t="s">
        <v>116</v>
      </c>
      <c r="C76" s="62"/>
      <c r="E76" s="51" t="s">
        <v>25</v>
      </c>
      <c r="I76" s="116" t="s">
        <v>117</v>
      </c>
      <c r="J76" s="117"/>
      <c r="K76" s="117"/>
      <c r="L76" s="117"/>
      <c r="M76" s="117"/>
      <c r="N76" s="117"/>
      <c r="O76" s="117"/>
      <c r="P76" s="117"/>
      <c r="Q76" s="118"/>
    </row>
    <row r="77" spans="1:17" ht="15" customHeight="1">
      <c r="A77" s="50"/>
      <c r="E77" s="51"/>
      <c r="I77" s="119"/>
      <c r="J77" s="120"/>
      <c r="K77" s="120"/>
      <c r="L77" s="120"/>
      <c r="M77" s="120"/>
      <c r="N77" s="120"/>
      <c r="O77" s="120"/>
      <c r="P77" s="120"/>
      <c r="Q77" s="121"/>
    </row>
    <row r="78" spans="1:17" ht="15" customHeight="1">
      <c r="A78" s="50"/>
      <c r="E78" s="51"/>
      <c r="I78" s="119"/>
      <c r="J78" s="120"/>
      <c r="K78" s="120"/>
      <c r="L78" s="120"/>
      <c r="M78" s="120"/>
      <c r="N78" s="120"/>
      <c r="O78" s="120"/>
      <c r="P78" s="120"/>
      <c r="Q78" s="121"/>
    </row>
    <row r="79" spans="1:17" ht="15" customHeight="1">
      <c r="A79" s="50"/>
      <c r="E79" s="51"/>
      <c r="I79" s="122"/>
      <c r="J79" s="123"/>
      <c r="K79" s="123"/>
      <c r="L79" s="123"/>
      <c r="M79" s="123"/>
      <c r="N79" s="123"/>
      <c r="O79" s="123"/>
      <c r="P79" s="123"/>
      <c r="Q79" s="124"/>
    </row>
    <row r="80" ht="15" customHeight="1" thickBot="1">
      <c r="I80" s="50"/>
    </row>
    <row r="81" spans="1:17" ht="15" customHeight="1" thickBot="1">
      <c r="A81" s="40" t="s">
        <v>126</v>
      </c>
      <c r="C81" s="62"/>
      <c r="E81" s="51" t="s">
        <v>25</v>
      </c>
      <c r="I81" s="116" t="s">
        <v>124</v>
      </c>
      <c r="J81" s="117"/>
      <c r="K81" s="117"/>
      <c r="L81" s="117"/>
      <c r="M81" s="117"/>
      <c r="N81" s="117"/>
      <c r="O81" s="117"/>
      <c r="P81" s="117"/>
      <c r="Q81" s="118"/>
    </row>
    <row r="82" spans="3:17" ht="15" customHeight="1">
      <c r="C82" s="91"/>
      <c r="I82" s="119"/>
      <c r="J82" s="120"/>
      <c r="K82" s="120"/>
      <c r="L82" s="120"/>
      <c r="M82" s="120"/>
      <c r="N82" s="120"/>
      <c r="O82" s="120"/>
      <c r="P82" s="120"/>
      <c r="Q82" s="121"/>
    </row>
    <row r="83" spans="9:17" ht="15" customHeight="1">
      <c r="I83" s="122"/>
      <c r="J83" s="123"/>
      <c r="K83" s="123"/>
      <c r="L83" s="123"/>
      <c r="M83" s="123"/>
      <c r="N83" s="123"/>
      <c r="O83" s="123"/>
      <c r="P83" s="123"/>
      <c r="Q83" s="124"/>
    </row>
    <row r="84" ht="15" customHeight="1" thickBot="1">
      <c r="I84" s="50"/>
    </row>
    <row r="85" spans="1:17" ht="15" customHeight="1" thickBot="1">
      <c r="A85" s="40" t="s">
        <v>8</v>
      </c>
      <c r="B85" s="41"/>
      <c r="C85" s="62"/>
      <c r="E85" s="51" t="s">
        <v>25</v>
      </c>
      <c r="F85" s="41"/>
      <c r="G85" s="41"/>
      <c r="H85" s="41"/>
      <c r="I85" s="116" t="s">
        <v>159</v>
      </c>
      <c r="J85" s="117"/>
      <c r="K85" s="117"/>
      <c r="L85" s="117"/>
      <c r="M85" s="117"/>
      <c r="N85" s="117"/>
      <c r="O85" s="117"/>
      <c r="P85" s="117"/>
      <c r="Q85" s="118"/>
    </row>
    <row r="86" spans="1:17" ht="15" customHeight="1">
      <c r="A86" s="41"/>
      <c r="B86" s="41"/>
      <c r="C86" s="41"/>
      <c r="D86" s="41"/>
      <c r="E86" s="51"/>
      <c r="F86" s="41"/>
      <c r="G86" s="41"/>
      <c r="H86" s="41"/>
      <c r="I86" s="119"/>
      <c r="J86" s="120"/>
      <c r="K86" s="120"/>
      <c r="L86" s="120"/>
      <c r="M86" s="120"/>
      <c r="N86" s="120"/>
      <c r="O86" s="120"/>
      <c r="P86" s="120"/>
      <c r="Q86" s="121"/>
    </row>
    <row r="87" spans="1:17" ht="36.75" customHeight="1">
      <c r="A87" s="41"/>
      <c r="B87" s="41"/>
      <c r="C87" s="41"/>
      <c r="D87" s="41"/>
      <c r="E87" s="51"/>
      <c r="F87" s="41"/>
      <c r="G87" s="41"/>
      <c r="H87" s="41"/>
      <c r="I87" s="119"/>
      <c r="J87" s="120"/>
      <c r="K87" s="120"/>
      <c r="L87" s="120"/>
      <c r="M87" s="120"/>
      <c r="N87" s="120"/>
      <c r="O87" s="120"/>
      <c r="P87" s="120"/>
      <c r="Q87" s="121"/>
    </row>
    <row r="88" spans="1:17" ht="15" customHeight="1" thickBot="1">
      <c r="A88" s="41"/>
      <c r="B88" s="41"/>
      <c r="C88" s="73"/>
      <c r="D88" s="41"/>
      <c r="E88" s="51"/>
      <c r="F88" s="41"/>
      <c r="G88" s="41"/>
      <c r="H88" s="41"/>
      <c r="I88" s="122"/>
      <c r="J88" s="123"/>
      <c r="K88" s="123"/>
      <c r="L88" s="123"/>
      <c r="M88" s="123"/>
      <c r="N88" s="123"/>
      <c r="O88" s="123"/>
      <c r="P88" s="123"/>
      <c r="Q88" s="124"/>
    </row>
    <row r="89" spans="1:8" ht="19.5" customHeight="1" thickBot="1" thickTop="1">
      <c r="A89" s="131" t="s">
        <v>109</v>
      </c>
      <c r="B89" s="134"/>
      <c r="C89" s="135"/>
      <c r="D89" s="41"/>
      <c r="E89" s="51"/>
      <c r="F89" s="41"/>
      <c r="G89" s="41"/>
      <c r="H89" s="41"/>
    </row>
    <row r="90" spans="1:8" ht="15" customHeight="1" thickBot="1" thickTop="1">
      <c r="A90" s="41"/>
      <c r="B90" s="41"/>
      <c r="C90" s="41"/>
      <c r="D90" s="41"/>
      <c r="E90" s="51"/>
      <c r="F90" s="41"/>
      <c r="G90" s="41"/>
      <c r="H90" s="41"/>
    </row>
    <row r="91" spans="1:8" ht="19.5" customHeight="1" thickBot="1" thickTop="1">
      <c r="A91" s="131" t="s">
        <v>130</v>
      </c>
      <c r="B91" s="132"/>
      <c r="C91" s="133"/>
      <c r="D91" s="41"/>
      <c r="E91" s="41"/>
      <c r="F91" s="41"/>
      <c r="G91" s="41"/>
      <c r="H91" s="41"/>
    </row>
    <row r="92" spans="1:8" ht="15" customHeight="1" thickTop="1">
      <c r="A92" s="41"/>
      <c r="B92" s="41"/>
      <c r="C92" s="41"/>
      <c r="D92" s="41"/>
      <c r="E92" s="41"/>
      <c r="F92" s="41"/>
      <c r="G92" s="41"/>
      <c r="H92" s="41"/>
    </row>
    <row r="93" spans="1:8" ht="15" customHeight="1">
      <c r="A93" s="41"/>
      <c r="B93" s="41"/>
      <c r="C93" s="41"/>
      <c r="D93" s="41"/>
      <c r="E93" s="41"/>
      <c r="F93" s="41"/>
      <c r="G93" s="41"/>
      <c r="H93" s="41"/>
    </row>
    <row r="94" spans="1:8" ht="15" customHeight="1">
      <c r="A94" s="41"/>
      <c r="B94" s="41"/>
      <c r="C94" s="41"/>
      <c r="D94" s="41"/>
      <c r="E94" s="41"/>
      <c r="F94" s="41"/>
      <c r="G94" s="41"/>
      <c r="H94" s="41"/>
    </row>
    <row r="95" spans="1:8" ht="15" customHeight="1">
      <c r="A95" s="41"/>
      <c r="B95" s="41"/>
      <c r="C95" s="41"/>
      <c r="D95" s="41"/>
      <c r="E95" s="41"/>
      <c r="F95" s="41"/>
      <c r="G95" s="41"/>
      <c r="H95" s="41"/>
    </row>
    <row r="96" spans="1:8" ht="15" customHeight="1">
      <c r="A96" s="41"/>
      <c r="B96" s="41"/>
      <c r="C96" s="41"/>
      <c r="D96" s="41"/>
      <c r="E96" s="41"/>
      <c r="F96" s="41"/>
      <c r="G96" s="41"/>
      <c r="H96" s="41"/>
    </row>
    <row r="97" spans="1:8" ht="15" customHeight="1">
      <c r="A97" s="41"/>
      <c r="B97" s="41"/>
      <c r="C97" s="41"/>
      <c r="D97" s="41"/>
      <c r="E97" s="41"/>
      <c r="F97" s="41"/>
      <c r="G97" s="41"/>
      <c r="H97" s="41"/>
    </row>
    <row r="98" spans="1:8" ht="15" customHeight="1">
      <c r="A98" s="41"/>
      <c r="B98" s="41"/>
      <c r="C98" s="41"/>
      <c r="D98" s="41"/>
      <c r="E98" s="41"/>
      <c r="F98" s="41"/>
      <c r="G98" s="41"/>
      <c r="H98" s="41"/>
    </row>
    <row r="99" spans="1:8" ht="15" customHeight="1">
      <c r="A99" s="41"/>
      <c r="B99" s="41"/>
      <c r="C99" s="41"/>
      <c r="D99" s="41"/>
      <c r="E99" s="41"/>
      <c r="F99" s="41"/>
      <c r="G99" s="41"/>
      <c r="H99" s="41"/>
    </row>
    <row r="100" spans="1:8" ht="15" customHeight="1">
      <c r="A100" s="41"/>
      <c r="B100" s="41"/>
      <c r="C100" s="41"/>
      <c r="D100" s="41"/>
      <c r="E100" s="41"/>
      <c r="F100" s="41"/>
      <c r="G100" s="41"/>
      <c r="H100" s="41"/>
    </row>
    <row r="101" spans="1:8" ht="15" customHeight="1">
      <c r="A101" s="41"/>
      <c r="B101" s="41"/>
      <c r="C101" s="41"/>
      <c r="D101" s="41"/>
      <c r="E101" s="41"/>
      <c r="F101" s="41"/>
      <c r="G101" s="41"/>
      <c r="H101" s="41"/>
    </row>
    <row r="208" spans="5:8" ht="12.75">
      <c r="E208" s="72"/>
      <c r="F208" s="72"/>
      <c r="G208" s="72"/>
      <c r="H208" s="72"/>
    </row>
    <row r="209" spans="5:8" ht="12.75">
      <c r="E209" s="72"/>
      <c r="F209" s="72"/>
      <c r="G209" s="72"/>
      <c r="H209" s="72"/>
    </row>
    <row r="210" ht="12.75">
      <c r="H210" s="72"/>
    </row>
  </sheetData>
  <sheetProtection password="EB20" sheet="1" selectLockedCells="1"/>
  <mergeCells count="22">
    <mergeCell ref="I4:Q4"/>
    <mergeCell ref="I14:Q16"/>
    <mergeCell ref="I21:Q23"/>
    <mergeCell ref="I25:Q26"/>
    <mergeCell ref="I18:Q19"/>
    <mergeCell ref="I6:Q8"/>
    <mergeCell ref="I10:Q12"/>
    <mergeCell ref="I28:Q30"/>
    <mergeCell ref="I32:Q36"/>
    <mergeCell ref="I38:Q40"/>
    <mergeCell ref="I50:Q53"/>
    <mergeCell ref="I42:Q48"/>
    <mergeCell ref="I63:Q64"/>
    <mergeCell ref="I55:Q56"/>
    <mergeCell ref="I76:Q79"/>
    <mergeCell ref="I74:Q74"/>
    <mergeCell ref="I85:Q88"/>
    <mergeCell ref="I81:Q83"/>
    <mergeCell ref="I59:Q61"/>
    <mergeCell ref="A91:C91"/>
    <mergeCell ref="A89:C89"/>
    <mergeCell ref="I69:Q72"/>
  </mergeCells>
  <dataValidations count="24">
    <dataValidation type="custom" allowBlank="1" showInputMessage="1" showErrorMessage="1" error="Please enter a positive amount less than $1000.00." sqref="C76 C63 C74 C82 C67 C65">
      <formula1>AND(C76&gt;-0.01,C76&lt;1000)</formula1>
    </dataValidation>
    <dataValidation type="list" allowBlank="1" showInputMessage="1" showErrorMessage="1" error="Please select Y for Yes, or N for No." sqref="C50">
      <formula1>"Y,N"</formula1>
    </dataValidation>
    <dataValidation type="list" allowBlank="1" showInputMessage="1" showErrorMessage="1" sqref="C52">
      <formula1>"5.00%,5.50%,0.00%"</formula1>
    </dataValidation>
    <dataValidation type="custom" allowBlank="1" showInputMessage="1" showErrorMessage="1" error="Please enter an amount between 0 and 38,000." sqref="C55">
      <formula1>AND(C55&gt;-0.01,C55&lt;38000.01)</formula1>
    </dataValidation>
    <dataValidation type="custom" allowBlank="1" showInputMessage="1" showErrorMessage="1" error="Enter the percentage in the format 9.99.  This percentage should be greater than 0.00 and less than 100.00." sqref="C46">
      <formula1>AND(C46&gt;-0.01%,C46&lt;100%)</formula1>
    </dataValidation>
    <dataValidation type="custom" allowBlank="1" showInputMessage="1" showErrorMessage="1" error="Please enter an amount between 0 and 62,000." sqref="C59">
      <formula1>AND(C59&gt;-0.01,C59&lt;62000.01)</formula1>
    </dataValidation>
    <dataValidation type="custom" allowBlank="1" showInputMessage="1" showErrorMessage="1" error="Please enter a percentage between 0 and 100." sqref="C61">
      <formula1>AND(C61&gt;-0.01%,C61&lt;100%)</formula1>
    </dataValidation>
    <dataValidation type="custom" allowBlank="1" showInputMessage="1" showErrorMessage="1" error="Please enter a positive amount less than $20,000.00." sqref="C85">
      <formula1>AND(C85&gt;-0.01,C85&lt;20000)</formula1>
    </dataValidation>
    <dataValidation type="list" allowBlank="1" showInputMessage="1" showErrorMessage="1" sqref="C14">
      <formula1>"S,M"</formula1>
    </dataValidation>
    <dataValidation type="custom" allowBlank="1" showInputMessage="1" showErrorMessage="1" error="This amount must be greater than zero and less than $2,000,000." sqref="C4">
      <formula1>AND(C4&gt;0,C4&lt;2000000)</formula1>
    </dataValidation>
    <dataValidation type="custom" allowBlank="1" showInputMessage="1" showErrorMessage="1" error="This amount should be greater than zero and less than $2,000,000." sqref="C6 C10">
      <formula1>AND(C6&gt;-0.01,C6&lt;2000000)</formula1>
    </dataValidation>
    <dataValidation type="whole" allowBlank="1" showInputMessage="1" showErrorMessage="1" error="This number must be a whole number between 0 and 99." sqref="C16">
      <formula1>0</formula1>
      <formula2>99</formula2>
    </dataValidation>
    <dataValidation type="custom" allowBlank="1" showInputMessage="1" showErrorMessage="1" sqref="C18">
      <formula1>AND(C18&gt;-0.01,C18&lt;10000)</formula1>
    </dataValidation>
    <dataValidation type="list" allowBlank="1" showInputMessage="1" showErrorMessage="1" error="You must select S or J.  See the information to the right." sqref="C21">
      <formula1>"S,J"</formula1>
    </dataValidation>
    <dataValidation type="whole" allowBlank="1" showInputMessage="1" showErrorMessage="1" error="Please enter a whole number between 0 and 99." sqref="C23">
      <formula1>0</formula1>
      <formula2>99</formula2>
    </dataValidation>
    <dataValidation type="custom" allowBlank="1" showInputMessage="1" showErrorMessage="1" error="Please enter a value between 0 and 9999.99." sqref="C25">
      <formula1>AND(C25&gt;-0.01,C25&lt;10000)</formula1>
    </dataValidation>
    <dataValidation type="list" allowBlank="1" showInputMessage="1" showErrorMessage="1" error="You must choose a value.&#10;S = Subject to Social Security&#10;M = Medicare Only&#10;E = Exempt" sqref="C28">
      <formula1>"S,M,E"</formula1>
    </dataValidation>
    <dataValidation type="list" allowBlank="1" showInputMessage="1" showErrorMessage="1" error="You must enter Y or N." sqref="C32">
      <formula1>"Y,N"</formula1>
    </dataValidation>
    <dataValidation type="whole" allowBlank="1" showInputMessage="1" showErrorMessage="1" error="You must enter Year of Birth as a four digit whole number between 1910 and 2000." sqref="C38">
      <formula1>1910</formula1>
      <formula2>2000</formula2>
    </dataValidation>
    <dataValidation type="list" allowBlank="1" showInputMessage="1" showErrorMessage="1" error="You must enter a Y for Yes, or an N for No." sqref="C42">
      <formula1>"Y,N"</formula1>
    </dataValidation>
    <dataValidation type="list" allowBlank="1" showInputMessage="1" showErrorMessage="1" error="Please select the your KPERS Contribution percentage." sqref="C44">
      <formula1>"2.00%,4.00%,5.00%,5.50%,6.00%,7.15%,0.00%"</formula1>
    </dataValidation>
    <dataValidation type="custom" allowBlank="1" showInputMessage="1" showErrorMessage="1" error="Please enter a positive amount less than $25,000.00." sqref="C81">
      <formula1>AND(C81&gt;-0.01,C81&lt;25000.01)</formula1>
    </dataValidation>
    <dataValidation type="custom" allowBlank="1" showInputMessage="1" showErrorMessage="1" error="Enter the percentage in the format 9.99.  This percentage should be greater than 0.00 and less than 100.00." sqref="C57">
      <formula1>AND(C57&gt;-0.01%,C57&lt;100%)</formula1>
    </dataValidation>
    <dataValidation type="custom" allowBlank="1" showInputMessage="1" showErrorMessage="1" error="Please enter a positive amount less than $1000.00." sqref="C69 C72">
      <formula1>AND(C69&gt;-0.01,C69&lt;1000)</formula1>
    </dataValidation>
  </dataValidations>
  <hyperlinks>
    <hyperlink ref="A89" location="'Estimated Payroll Calculation'!A1" display="Calculate"/>
    <hyperlink ref="A91" location="'Estimated Payroll Calculation'!A1" display="Calculate"/>
    <hyperlink ref="A91:C91" location="Information!A1" display="Click here to go to back to Information."/>
  </hyperlinks>
  <printOptions/>
  <pageMargins left="0.5" right="0.5" top="0.75" bottom="0.5" header="0.3" footer="0.3"/>
  <pageSetup fitToHeight="1" fitToWidth="1" horizontalDpi="600" verticalDpi="600" orientation="portrait" scale="52" r:id="rId1"/>
  <headerFooter>
    <oddHeader>&amp;R&amp;D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S209"/>
  <sheetViews>
    <sheetView showGridLines="0" zoomScale="75" zoomScaleNormal="75" zoomScalePageLayoutView="0" workbookViewId="0" topLeftCell="A1">
      <pane ySplit="1" topLeftCell="A21" activePane="bottomLeft" state="frozen"/>
      <selection pane="topLeft" activeCell="A1" sqref="A1"/>
      <selection pane="bottomLeft" activeCell="B70" sqref="B70:H70"/>
    </sheetView>
  </sheetViews>
  <sheetFormatPr defaultColWidth="9.140625" defaultRowHeight="12.75"/>
  <cols>
    <col min="1" max="1" width="9.140625" style="2" customWidth="1"/>
    <col min="2" max="3" width="11.00390625" style="2" customWidth="1"/>
    <col min="4" max="4" width="10.421875" style="2" customWidth="1"/>
    <col min="5" max="5" width="13.57421875" style="2" customWidth="1"/>
    <col min="6" max="6" width="2.7109375" style="2" customWidth="1"/>
    <col min="7" max="7" width="16.00390625" style="2" customWidth="1"/>
    <col min="8" max="9" width="11.7109375" style="2" customWidth="1"/>
    <col min="10" max="11" width="9.7109375" style="2" customWidth="1"/>
    <col min="12" max="12" width="8.00390625" style="2" customWidth="1"/>
    <col min="13" max="13" width="10.421875" style="2" customWidth="1"/>
    <col min="14" max="15" width="9.7109375" style="2" customWidth="1"/>
    <col min="16" max="16" width="12.8515625" style="2" customWidth="1"/>
    <col min="17" max="17" width="13.57421875" style="2" customWidth="1"/>
    <col min="18" max="18" width="13.28125" style="2" customWidth="1"/>
    <col min="19" max="19" width="12.8515625" style="2" customWidth="1"/>
    <col min="20" max="16384" width="9.140625" style="2" customWidth="1"/>
  </cols>
  <sheetData>
    <row r="1" spans="1:19" s="11" customFormat="1" ht="18">
      <c r="A1" s="144" t="s">
        <v>162</v>
      </c>
      <c r="B1" s="145"/>
      <c r="C1" s="145"/>
      <c r="D1" s="145"/>
      <c r="E1" s="145"/>
      <c r="F1" s="145"/>
      <c r="G1" s="145"/>
      <c r="H1" s="145"/>
      <c r="I1" s="145"/>
      <c r="J1" s="145"/>
      <c r="K1" s="145"/>
      <c r="L1" s="145"/>
      <c r="M1" s="145"/>
      <c r="N1" s="145"/>
      <c r="O1" s="145"/>
      <c r="P1" s="145"/>
      <c r="Q1" s="145"/>
      <c r="R1" s="145"/>
      <c r="S1" s="145"/>
    </row>
    <row r="2" spans="1:10" s="11" customFormat="1" ht="12.75" customHeight="1">
      <c r="A2" s="28"/>
      <c r="B2" s="21"/>
      <c r="C2" s="21"/>
      <c r="D2" s="21"/>
      <c r="E2" s="24"/>
      <c r="F2" s="24"/>
      <c r="G2" s="24"/>
      <c r="H2" s="24"/>
      <c r="I2" s="24"/>
      <c r="J2" s="24"/>
    </row>
    <row r="3" spans="1:10" s="11" customFormat="1" ht="12.75" customHeight="1">
      <c r="A3" s="28"/>
      <c r="B3" s="13"/>
      <c r="C3" s="13"/>
      <c r="D3" s="31"/>
      <c r="E3" s="17"/>
      <c r="F3" s="17"/>
      <c r="G3" s="28"/>
      <c r="H3" s="28"/>
      <c r="J3" s="2"/>
    </row>
    <row r="4" spans="1:18" s="11" customFormat="1" ht="15.75" customHeight="1">
      <c r="A4" s="12" t="s">
        <v>61</v>
      </c>
      <c r="B4" s="12"/>
      <c r="C4" s="12"/>
      <c r="D4" s="12"/>
      <c r="E4" s="12"/>
      <c r="F4" s="12"/>
      <c r="G4" s="13"/>
      <c r="H4" s="12"/>
      <c r="K4" s="25" t="s">
        <v>20</v>
      </c>
      <c r="M4" s="21"/>
      <c r="N4" s="21"/>
      <c r="O4" s="24"/>
      <c r="P4" s="24"/>
      <c r="Q4" s="24"/>
      <c r="R4" s="24"/>
    </row>
    <row r="5" spans="2:18" ht="12.75" customHeight="1">
      <c r="B5" s="17" t="s">
        <v>39</v>
      </c>
      <c r="C5" s="17"/>
      <c r="D5" s="17"/>
      <c r="G5" s="83">
        <f>'Data Entry'!C4</f>
        <v>0</v>
      </c>
      <c r="K5" s="29"/>
      <c r="L5" s="11"/>
      <c r="M5" s="21"/>
      <c r="N5" s="21"/>
      <c r="O5" s="24"/>
      <c r="P5" s="24"/>
      <c r="Q5" s="24"/>
      <c r="R5" s="24"/>
    </row>
    <row r="6" spans="2:18" ht="12.75" customHeight="1">
      <c r="B6" s="17" t="s">
        <v>93</v>
      </c>
      <c r="C6" s="17"/>
      <c r="D6" s="17"/>
      <c r="G6" s="83">
        <f>'Data Entry'!C6</f>
        <v>0</v>
      </c>
      <c r="K6" s="28"/>
      <c r="L6" s="11"/>
      <c r="M6" s="30"/>
      <c r="N6" s="31" t="s">
        <v>51</v>
      </c>
      <c r="O6" s="31"/>
      <c r="P6" s="146" t="s">
        <v>54</v>
      </c>
      <c r="Q6" s="148"/>
      <c r="R6" s="31" t="s">
        <v>55</v>
      </c>
    </row>
    <row r="7" spans="2:18" ht="12.75" customHeight="1">
      <c r="B7" s="17" t="s">
        <v>138</v>
      </c>
      <c r="G7" s="83">
        <f>'Data Entry'!C10</f>
        <v>0</v>
      </c>
      <c r="I7" s="2" t="s">
        <v>48</v>
      </c>
      <c r="K7" s="28"/>
      <c r="L7" s="11"/>
      <c r="M7" s="13" t="s">
        <v>63</v>
      </c>
      <c r="N7" s="32" t="str">
        <f>IF('Data Entry'!C14="S","Single",IF('Data Entry'!C14="M","Married","Error"))</f>
        <v>Single</v>
      </c>
      <c r="O7" s="32"/>
      <c r="P7" s="147">
        <f>'Data Entry'!C16</f>
        <v>0</v>
      </c>
      <c r="Q7" s="147"/>
      <c r="R7" s="33">
        <f>'Data Entry'!C18</f>
        <v>0</v>
      </c>
    </row>
    <row r="8" spans="2:18" ht="12.75" customHeight="1">
      <c r="B8" s="18" t="s">
        <v>32</v>
      </c>
      <c r="C8" s="18"/>
      <c r="D8" s="18"/>
      <c r="E8" s="18"/>
      <c r="F8" s="18"/>
      <c r="G8" s="84">
        <f>SUM(G5:G7)</f>
        <v>0</v>
      </c>
      <c r="K8" s="17"/>
      <c r="L8" s="6"/>
      <c r="M8" s="16" t="s">
        <v>64</v>
      </c>
      <c r="N8" s="32" t="str">
        <f>IF('Data Entry'!C21="S","Single",IF('Data Entry'!C21="J","Joint","Error"))</f>
        <v>Single</v>
      </c>
      <c r="O8" s="32"/>
      <c r="P8" s="147">
        <f>'Data Entry'!C23</f>
        <v>0</v>
      </c>
      <c r="Q8" s="147"/>
      <c r="R8" s="33">
        <f>'Data Entry'!C25</f>
        <v>0</v>
      </c>
    </row>
    <row r="9" spans="2:18" ht="12.75" customHeight="1">
      <c r="B9" s="18" t="s">
        <v>62</v>
      </c>
      <c r="C9" s="17"/>
      <c r="G9" s="84">
        <f>E32</f>
        <v>0</v>
      </c>
      <c r="K9" s="17"/>
      <c r="L9" s="17"/>
      <c r="M9" s="17"/>
      <c r="N9" s="28"/>
      <c r="O9" s="28"/>
      <c r="P9" s="28"/>
      <c r="Q9" s="28"/>
      <c r="R9" s="28"/>
    </row>
    <row r="10" spans="2:18" ht="12.75" customHeight="1">
      <c r="B10" s="17" t="s">
        <v>22</v>
      </c>
      <c r="C10" s="17"/>
      <c r="G10" s="85">
        <f>'Data Entry'!C63</f>
        <v>0</v>
      </c>
      <c r="K10" s="17"/>
      <c r="L10" s="17"/>
      <c r="M10" s="17"/>
      <c r="N10" s="31" t="s">
        <v>79</v>
      </c>
      <c r="O10" s="31"/>
      <c r="P10" s="146" t="str">
        <f>IF(N11="y","Year of Birth"," ")</f>
        <v>Year of Birth</v>
      </c>
      <c r="Q10" s="146"/>
      <c r="R10" s="31" t="str">
        <f>IF(N11="y","Age"," ")</f>
        <v>Age</v>
      </c>
    </row>
    <row r="11" spans="2:18" ht="12.75" customHeight="1">
      <c r="B11" s="28" t="s">
        <v>23</v>
      </c>
      <c r="C11" s="28"/>
      <c r="G11" s="85">
        <f>'Data Entry'!C65</f>
        <v>0</v>
      </c>
      <c r="K11" s="17"/>
      <c r="L11" s="17"/>
      <c r="M11" s="16" t="s">
        <v>77</v>
      </c>
      <c r="N11" s="53" t="str">
        <f>'Data Entry'!C32</f>
        <v>Y</v>
      </c>
      <c r="O11" s="53"/>
      <c r="P11" s="147">
        <f>IF(N11="Y",'Data Entry'!C38," ")</f>
        <v>1974</v>
      </c>
      <c r="Q11" s="147"/>
      <c r="R11" s="32">
        <f>IF(N11="Y",2019-P11," ")</f>
        <v>45</v>
      </c>
    </row>
    <row r="12" spans="2:18" ht="12.75" customHeight="1">
      <c r="B12" s="28" t="s">
        <v>24</v>
      </c>
      <c r="C12" s="28"/>
      <c r="G12" s="83">
        <f>'Data Entry'!C67</f>
        <v>0</v>
      </c>
      <c r="K12" s="28"/>
      <c r="L12" s="28"/>
      <c r="M12" s="28"/>
      <c r="N12" s="28"/>
      <c r="O12" s="28"/>
      <c r="P12" s="28"/>
      <c r="Q12" s="28"/>
      <c r="R12" s="28"/>
    </row>
    <row r="13" spans="2:18" ht="12.75" customHeight="1">
      <c r="B13" s="28" t="s">
        <v>146</v>
      </c>
      <c r="C13" s="28"/>
      <c r="G13" s="85">
        <f>'Data Entry'!C69</f>
        <v>0</v>
      </c>
      <c r="K13" s="28"/>
      <c r="L13" s="13"/>
      <c r="M13" s="13" t="s">
        <v>65</v>
      </c>
      <c r="N13" s="57" t="str">
        <f>'Data Entry'!C28</f>
        <v>S</v>
      </c>
      <c r="O13" s="57"/>
      <c r="P13" s="28" t="s">
        <v>13</v>
      </c>
      <c r="R13" s="28"/>
    </row>
    <row r="14" spans="2:18" ht="12.75" customHeight="1">
      <c r="B14" s="28" t="s">
        <v>69</v>
      </c>
      <c r="C14" s="28"/>
      <c r="G14" s="85">
        <f>'Data Entry'!C72</f>
        <v>0</v>
      </c>
      <c r="M14" s="16"/>
      <c r="N14" s="32"/>
      <c r="O14" s="32"/>
      <c r="P14" s="32"/>
      <c r="Q14" s="36"/>
      <c r="R14" s="7"/>
    </row>
    <row r="15" spans="2:18" ht="12.75" customHeight="1">
      <c r="B15" s="28" t="s">
        <v>66</v>
      </c>
      <c r="C15" s="28"/>
      <c r="G15" s="85">
        <f>IF(N16="y",(ROUND((G6+G5)*P16,2)),0)</f>
        <v>0</v>
      </c>
      <c r="M15" s="28"/>
      <c r="N15" s="13" t="s">
        <v>76</v>
      </c>
      <c r="O15" s="13"/>
      <c r="P15" s="31" t="s">
        <v>78</v>
      </c>
      <c r="Q15" s="13" t="s">
        <v>122</v>
      </c>
      <c r="R15" s="7"/>
    </row>
    <row r="16" spans="2:18" ht="12.75" customHeight="1">
      <c r="B16" s="71" t="s">
        <v>118</v>
      </c>
      <c r="G16" s="85">
        <f>ROUND((G5+G6)*P17,2)</f>
        <v>0</v>
      </c>
      <c r="M16" s="13" t="s">
        <v>66</v>
      </c>
      <c r="N16" s="98" t="str">
        <f>('Data Entry'!C42)</f>
        <v>Y</v>
      </c>
      <c r="O16" s="32"/>
      <c r="P16" s="54">
        <f>'Data Entry'!C44</f>
        <v>0.06</v>
      </c>
      <c r="Q16" s="36"/>
      <c r="R16" s="7"/>
    </row>
    <row r="17" spans="2:18" ht="12.75" customHeight="1">
      <c r="B17" s="28" t="s">
        <v>67</v>
      </c>
      <c r="C17" s="28"/>
      <c r="G17" s="85">
        <f>IF(N18="Y",ROUND(P18*G8,2),0)</f>
        <v>0</v>
      </c>
      <c r="M17" s="13" t="s">
        <v>118</v>
      </c>
      <c r="N17" s="82"/>
      <c r="O17" s="32"/>
      <c r="P17" s="54">
        <f>'Data Entry'!C46</f>
        <v>0</v>
      </c>
      <c r="Q17" s="36"/>
      <c r="R17" s="7"/>
    </row>
    <row r="18" spans="2:17" ht="12.75" customHeight="1">
      <c r="B18" s="28" t="s">
        <v>72</v>
      </c>
      <c r="C18" s="28"/>
      <c r="G18" s="85">
        <f>IF(P19&gt;0,(ROUND(P19*G8,2)+Q19),Q19)</f>
        <v>0</v>
      </c>
      <c r="M18" s="13" t="s">
        <v>68</v>
      </c>
      <c r="N18" s="97" t="str">
        <f>'Data Entry'!C50</f>
        <v>N</v>
      </c>
      <c r="O18" s="53"/>
      <c r="P18" s="54">
        <f>'Data Entry'!C52</f>
        <v>0</v>
      </c>
      <c r="Q18" s="37"/>
    </row>
    <row r="19" spans="2:17" ht="12.75" customHeight="1">
      <c r="B19" s="28" t="s">
        <v>71</v>
      </c>
      <c r="C19" s="28"/>
      <c r="G19" s="85">
        <f>IF(P20&gt;0,ROUND((P20*G8)+Q20,2),Q20)</f>
        <v>0</v>
      </c>
      <c r="M19" s="16" t="s">
        <v>14</v>
      </c>
      <c r="N19" s="34"/>
      <c r="O19" s="34"/>
      <c r="P19" s="54">
        <f>'Data Entry'!C61</f>
        <v>0</v>
      </c>
      <c r="Q19" s="37">
        <f>'Data Entry'!C59</f>
        <v>0</v>
      </c>
    </row>
    <row r="20" spans="2:17" ht="12.75" customHeight="1">
      <c r="B20" s="28" t="s">
        <v>9</v>
      </c>
      <c r="C20" s="28"/>
      <c r="G20" s="85">
        <f>'Data Entry'!C74</f>
        <v>0</v>
      </c>
      <c r="M20" s="13" t="s">
        <v>15</v>
      </c>
      <c r="N20" s="56"/>
      <c r="O20" s="56"/>
      <c r="P20" s="55">
        <f>'Data Entry'!C57</f>
        <v>0</v>
      </c>
      <c r="Q20" s="37">
        <f>'Data Entry'!C55</f>
        <v>0</v>
      </c>
    </row>
    <row r="21" spans="2:18" ht="12.75" customHeight="1">
      <c r="B21" s="28" t="s">
        <v>70</v>
      </c>
      <c r="C21" s="28"/>
      <c r="G21" s="85">
        <f>'Data Entry'!C76</f>
        <v>0</v>
      </c>
      <c r="P21" s="3"/>
      <c r="Q21" s="3"/>
      <c r="R21" s="3"/>
    </row>
    <row r="22" spans="2:18" ht="12.75" customHeight="1">
      <c r="B22" s="17" t="s">
        <v>75</v>
      </c>
      <c r="C22" s="17"/>
      <c r="G22" s="83">
        <f>'Data Entry'!C85</f>
        <v>0</v>
      </c>
      <c r="P22" s="3"/>
      <c r="Q22" s="3"/>
      <c r="R22" s="3"/>
    </row>
    <row r="23" spans="2:8" ht="12.75">
      <c r="B23" s="18" t="s">
        <v>111</v>
      </c>
      <c r="C23" s="18"/>
      <c r="D23" s="18"/>
      <c r="E23" s="18"/>
      <c r="F23" s="18"/>
      <c r="G23" s="84">
        <f>SUM(G10:G22)</f>
        <v>0</v>
      </c>
      <c r="H23" s="23"/>
    </row>
    <row r="24" spans="2:8" ht="15">
      <c r="B24" s="88" t="s">
        <v>89</v>
      </c>
      <c r="C24" s="88"/>
      <c r="D24" s="89"/>
      <c r="E24" s="89"/>
      <c r="F24" s="89"/>
      <c r="G24" s="90">
        <f>G8-G9-G23</f>
        <v>0</v>
      </c>
      <c r="H24" s="23"/>
    </row>
    <row r="26" spans="1:14" s="27" customFormat="1" ht="15.75">
      <c r="A26" s="26" t="s">
        <v>42</v>
      </c>
      <c r="D26" s="26"/>
      <c r="K26" s="26" t="s">
        <v>44</v>
      </c>
      <c r="L26" s="26"/>
      <c r="M26" s="26"/>
      <c r="N26" s="26"/>
    </row>
    <row r="27" spans="5:19" ht="38.25">
      <c r="E27" s="15" t="s">
        <v>37</v>
      </c>
      <c r="F27" s="15"/>
      <c r="G27" s="78" t="s">
        <v>47</v>
      </c>
      <c r="P27" s="78" t="s">
        <v>33</v>
      </c>
      <c r="Q27" s="79" t="s">
        <v>59</v>
      </c>
      <c r="R27" s="78" t="s">
        <v>101</v>
      </c>
      <c r="S27" s="78" t="s">
        <v>34</v>
      </c>
    </row>
    <row r="28" spans="2:19" ht="12.75">
      <c r="B28" s="2" t="s">
        <v>40</v>
      </c>
      <c r="E28" s="1">
        <f>I58</f>
        <v>0</v>
      </c>
      <c r="F28" s="1"/>
      <c r="G28" s="1">
        <f>P39</f>
        <v>0</v>
      </c>
      <c r="L28" s="2" t="s">
        <v>32</v>
      </c>
      <c r="P28" s="1">
        <f>G8</f>
        <v>0</v>
      </c>
      <c r="Q28" s="1">
        <f>P28</f>
        <v>0</v>
      </c>
      <c r="R28" s="86">
        <f>IF(N13="S",P28,0)</f>
        <v>0</v>
      </c>
      <c r="S28" s="1">
        <f>IF(OR(N13="S",N13="M"),P28,0)</f>
        <v>0</v>
      </c>
    </row>
    <row r="29" spans="2:19" ht="12.75">
      <c r="B29" s="2" t="s">
        <v>41</v>
      </c>
      <c r="E29" s="1">
        <f>S55</f>
        <v>0</v>
      </c>
      <c r="F29" s="1"/>
      <c r="G29" s="1">
        <f>Q39</f>
        <v>0</v>
      </c>
      <c r="L29" s="19" t="s">
        <v>49</v>
      </c>
      <c r="M29" s="19"/>
      <c r="N29" s="19"/>
      <c r="O29" s="19"/>
      <c r="P29" s="8">
        <f>'TGL Calc and Values'!F14</f>
        <v>0</v>
      </c>
      <c r="Q29" s="1">
        <f>P29</f>
        <v>0</v>
      </c>
      <c r="R29" s="1">
        <f>P29</f>
        <v>0</v>
      </c>
      <c r="S29" s="1">
        <f>P29</f>
        <v>0</v>
      </c>
    </row>
    <row r="30" spans="2:19" ht="12.75">
      <c r="B30" s="2" t="s">
        <v>99</v>
      </c>
      <c r="E30" s="1">
        <f>I64</f>
        <v>0</v>
      </c>
      <c r="F30" s="1"/>
      <c r="G30" s="1">
        <f>R39</f>
        <v>0</v>
      </c>
      <c r="L30" s="22" t="s">
        <v>123</v>
      </c>
      <c r="P30" s="1">
        <f>'Data Entry'!C81</f>
        <v>0</v>
      </c>
      <c r="Q30" s="1">
        <f aca="true" t="shared" si="0" ref="Q30:Q36">P30</f>
        <v>0</v>
      </c>
      <c r="R30" s="1">
        <f>P30</f>
        <v>0</v>
      </c>
      <c r="S30" s="1">
        <f>P30</f>
        <v>0</v>
      </c>
    </row>
    <row r="31" spans="2:19" ht="12.75">
      <c r="B31" s="2" t="s">
        <v>38</v>
      </c>
      <c r="E31" s="87">
        <f>S66</f>
        <v>0</v>
      </c>
      <c r="F31" s="1"/>
      <c r="G31" s="1">
        <f>S39</f>
        <v>0</v>
      </c>
      <c r="L31" s="22" t="s">
        <v>90</v>
      </c>
      <c r="M31" s="22"/>
      <c r="N31" s="22"/>
      <c r="O31" s="19"/>
      <c r="P31" s="8">
        <f>SUM(G10:G12)</f>
        <v>0</v>
      </c>
      <c r="Q31" s="1">
        <f t="shared" si="0"/>
        <v>0</v>
      </c>
      <c r="R31" s="1">
        <f>P31</f>
        <v>0</v>
      </c>
      <c r="S31" s="1">
        <f>P31</f>
        <v>0</v>
      </c>
    </row>
    <row r="32" spans="2:19" ht="12.75">
      <c r="B32" s="2" t="s">
        <v>43</v>
      </c>
      <c r="E32" s="35">
        <f>SUM(E28:E31)</f>
        <v>0</v>
      </c>
      <c r="F32" s="1"/>
      <c r="G32" s="1"/>
      <c r="L32" s="22" t="s">
        <v>147</v>
      </c>
      <c r="M32" s="22"/>
      <c r="N32" s="22"/>
      <c r="O32" s="19"/>
      <c r="P32" s="8">
        <f>SUM(G13:G14)</f>
        <v>0</v>
      </c>
      <c r="Q32" s="1">
        <f t="shared" si="0"/>
        <v>0</v>
      </c>
      <c r="R32" s="1">
        <f>P32</f>
        <v>0</v>
      </c>
      <c r="S32" s="1">
        <f>P32</f>
        <v>0</v>
      </c>
    </row>
    <row r="33" spans="5:19" ht="12.75">
      <c r="E33" s="1"/>
      <c r="F33" s="1"/>
      <c r="G33" s="1"/>
      <c r="L33" s="22" t="s">
        <v>16</v>
      </c>
      <c r="M33" s="22"/>
      <c r="N33" s="22"/>
      <c r="O33" s="19"/>
      <c r="P33" s="8">
        <f>G17</f>
        <v>0</v>
      </c>
      <c r="Q33" s="1">
        <f t="shared" si="0"/>
        <v>0</v>
      </c>
      <c r="R33" s="1"/>
      <c r="S33" s="1"/>
    </row>
    <row r="34" spans="5:19" ht="12.75">
      <c r="E34" s="1"/>
      <c r="F34" s="1"/>
      <c r="G34" s="1"/>
      <c r="L34" s="58" t="s">
        <v>17</v>
      </c>
      <c r="M34" s="22"/>
      <c r="N34" s="22"/>
      <c r="O34" s="19"/>
      <c r="P34" s="8">
        <f>G18</f>
        <v>0</v>
      </c>
      <c r="Q34" s="1">
        <f t="shared" si="0"/>
        <v>0</v>
      </c>
      <c r="R34" s="1"/>
      <c r="S34" s="1"/>
    </row>
    <row r="35" spans="5:19" ht="12.75">
      <c r="E35" s="1"/>
      <c r="F35" s="1"/>
      <c r="G35" s="1"/>
      <c r="L35" s="58" t="s">
        <v>18</v>
      </c>
      <c r="M35" s="22"/>
      <c r="N35" s="22"/>
      <c r="O35" s="19"/>
      <c r="P35" s="8">
        <f>G19</f>
        <v>0</v>
      </c>
      <c r="Q35" s="1">
        <f t="shared" si="0"/>
        <v>0</v>
      </c>
      <c r="R35" s="1"/>
      <c r="S35" s="1"/>
    </row>
    <row r="36" spans="5:19" ht="12.75">
      <c r="E36" s="1"/>
      <c r="F36" s="1"/>
      <c r="G36" s="1"/>
      <c r="L36" s="58" t="s">
        <v>19</v>
      </c>
      <c r="M36" s="22"/>
      <c r="N36" s="22"/>
      <c r="O36" s="19"/>
      <c r="P36" s="8">
        <f>G20</f>
        <v>0</v>
      </c>
      <c r="Q36" s="1">
        <f t="shared" si="0"/>
        <v>0</v>
      </c>
      <c r="R36" s="1">
        <f>P36</f>
        <v>0</v>
      </c>
      <c r="S36" s="1">
        <f>P36</f>
        <v>0</v>
      </c>
    </row>
    <row r="37" spans="5:19" ht="12.75">
      <c r="E37" s="1"/>
      <c r="F37" s="1"/>
      <c r="G37" s="1"/>
      <c r="L37" s="22" t="s">
        <v>60</v>
      </c>
      <c r="M37" s="22"/>
      <c r="N37" s="22"/>
      <c r="O37" s="19"/>
      <c r="P37" s="1">
        <f>G15</f>
        <v>0</v>
      </c>
      <c r="Q37" s="1"/>
      <c r="R37" s="1"/>
      <c r="S37" s="1"/>
    </row>
    <row r="38" spans="5:19" ht="12.75">
      <c r="E38" s="1"/>
      <c r="F38" s="1"/>
      <c r="G38" s="1"/>
      <c r="L38" s="81" t="s">
        <v>120</v>
      </c>
      <c r="M38" s="22"/>
      <c r="N38" s="22"/>
      <c r="O38" s="19"/>
      <c r="P38" s="1">
        <f>G16</f>
        <v>0</v>
      </c>
      <c r="Q38" s="1"/>
      <c r="R38" s="1"/>
      <c r="S38" s="1"/>
    </row>
    <row r="39" spans="5:19" ht="12.75">
      <c r="E39" s="1"/>
      <c r="F39" s="1"/>
      <c r="G39" s="1"/>
      <c r="P39" s="59">
        <f>P28+P29+P30-SUM(P31:P38)</f>
        <v>0</v>
      </c>
      <c r="Q39" s="59">
        <f>Q28+Q29+Q30-SUM(Q31:Q36)</f>
        <v>0</v>
      </c>
      <c r="R39" s="59">
        <f>IF(N13="S",IF(R28+R29+R30-R31-R32-R36&lt;132300,R28+R29+R30-R31-R32-R36,132900),0)</f>
        <v>0</v>
      </c>
      <c r="S39" s="59">
        <f>IF(OR(N13="S",N13="M"),S28+S29+S30-S31-S32-S36,0)</f>
        <v>0</v>
      </c>
    </row>
    <row r="42" spans="1:12" ht="15.75">
      <c r="A42" s="26" t="s">
        <v>45</v>
      </c>
      <c r="K42" s="26" t="s">
        <v>136</v>
      </c>
      <c r="L42" s="26"/>
    </row>
    <row r="43" spans="4:19" ht="12.75">
      <c r="D43" s="18"/>
      <c r="G43" s="99" t="s">
        <v>51</v>
      </c>
      <c r="H43" s="99" t="s">
        <v>54</v>
      </c>
      <c r="I43" s="100" t="s">
        <v>52</v>
      </c>
      <c r="O43" s="18"/>
      <c r="Q43" s="99" t="s">
        <v>51</v>
      </c>
      <c r="R43" s="99" t="s">
        <v>54</v>
      </c>
      <c r="S43" s="100" t="s">
        <v>53</v>
      </c>
    </row>
    <row r="44" spans="2:19" ht="12.75">
      <c r="B44" s="7" t="s">
        <v>50</v>
      </c>
      <c r="C44" s="7"/>
      <c r="D44" s="7"/>
      <c r="E44" s="7"/>
      <c r="F44" s="7"/>
      <c r="G44" s="10" t="str">
        <f>LEFT(N7,1)</f>
        <v>S</v>
      </c>
      <c r="H44" s="9">
        <f>P7</f>
        <v>0</v>
      </c>
      <c r="I44" s="8">
        <f>P39</f>
        <v>0</v>
      </c>
      <c r="J44" s="7"/>
      <c r="L44" s="28" t="s">
        <v>137</v>
      </c>
      <c r="M44" s="7"/>
      <c r="N44" s="7"/>
      <c r="O44" s="7"/>
      <c r="P44" s="7"/>
      <c r="Q44" s="10" t="str">
        <f>LEFT(N8,1)</f>
        <v>S</v>
      </c>
      <c r="R44" s="9">
        <f>P8</f>
        <v>0</v>
      </c>
      <c r="S44" s="8">
        <f>Q39</f>
        <v>0</v>
      </c>
    </row>
    <row r="45" spans="2:19" ht="12.75">
      <c r="B45" s="7"/>
      <c r="C45" s="7"/>
      <c r="D45" s="7"/>
      <c r="E45" s="7"/>
      <c r="F45" s="7"/>
      <c r="G45" s="10"/>
      <c r="H45" s="9"/>
      <c r="I45" s="8"/>
      <c r="J45" s="7"/>
      <c r="L45" s="7"/>
      <c r="M45" s="7"/>
      <c r="N45" s="7"/>
      <c r="O45" s="7"/>
      <c r="P45" s="7"/>
      <c r="Q45" s="10"/>
      <c r="R45" s="9"/>
      <c r="S45" s="8"/>
    </row>
    <row r="46" spans="2:19" ht="12.75">
      <c r="B46" s="2" t="s">
        <v>48</v>
      </c>
      <c r="E46" s="5" t="s">
        <v>36</v>
      </c>
      <c r="F46" s="5"/>
      <c r="H46" s="15" t="s">
        <v>58</v>
      </c>
      <c r="I46" s="15" t="s">
        <v>37</v>
      </c>
      <c r="L46" s="3" t="s">
        <v>48</v>
      </c>
      <c r="M46" s="3"/>
      <c r="N46" s="3"/>
      <c r="O46" s="3"/>
      <c r="P46" s="5" t="s">
        <v>36</v>
      </c>
      <c r="R46" s="15" t="s">
        <v>53</v>
      </c>
      <c r="S46" s="15" t="s">
        <v>37</v>
      </c>
    </row>
    <row r="47" spans="3:19" ht="12.75">
      <c r="C47" s="95" t="s">
        <v>163</v>
      </c>
      <c r="E47" s="4">
        <v>0</v>
      </c>
      <c r="F47" s="4"/>
      <c r="G47" s="3" t="s">
        <v>35</v>
      </c>
      <c r="H47" s="8">
        <f>IF(ROUND((4200/26)*H44,2)&lt;I44,ROUND((4200/26)*H44,2),I44)</f>
        <v>0</v>
      </c>
      <c r="I47" s="1">
        <f>ROUND(E47*H47,2)</f>
        <v>0</v>
      </c>
      <c r="N47" s="15" t="s">
        <v>98</v>
      </c>
      <c r="P47" s="4">
        <v>0</v>
      </c>
      <c r="Q47" s="3" t="s">
        <v>35</v>
      </c>
      <c r="R47" s="8">
        <f>IF(ROUND(86.53846*R44,2)&lt;S44,ROUND(86.53846*R44,2),S44)</f>
        <v>0</v>
      </c>
      <c r="S47" s="1">
        <f>ROUND(P47*R47,2)</f>
        <v>0</v>
      </c>
    </row>
    <row r="48" spans="4:19" ht="12.75">
      <c r="D48" s="20">
        <f>IF(G44="s",ROUND(3800/26,2),(IF(G44="m",ROUND(11800/26,2),"error")))</f>
        <v>146.15</v>
      </c>
      <c r="E48" s="4">
        <v>0</v>
      </c>
      <c r="F48" s="4"/>
      <c r="G48" s="3" t="s">
        <v>35</v>
      </c>
      <c r="H48" s="8">
        <f>IF(I44-H47&lt;D48,I44-H47,D48)</f>
        <v>0</v>
      </c>
      <c r="I48" s="1">
        <f aca="true" t="shared" si="1" ref="I48:I53">ROUND(E48*H48,2)</f>
        <v>0</v>
      </c>
      <c r="J48" s="1"/>
      <c r="O48" s="20">
        <f>IF(Q44="s",ROUND(3000/26,2),(IF(Q44="j",ROUND(7500/26,2),"error")))</f>
        <v>115.38</v>
      </c>
      <c r="P48" s="4">
        <v>0</v>
      </c>
      <c r="Q48" s="3" t="s">
        <v>35</v>
      </c>
      <c r="R48" s="8">
        <f>IF(S44-R47&lt;O48,S44-R47,O48)</f>
        <v>0</v>
      </c>
      <c r="S48" s="1">
        <f>ROUND(P48*R48,2)</f>
        <v>0</v>
      </c>
    </row>
    <row r="49" spans="4:19" ht="12.75">
      <c r="D49" s="20">
        <f>IF(G44="s",ROUND((13500-3800)/26,2),(IF(G44="m",ROUND((31200-11800)/26,2),"error")))</f>
        <v>373.08</v>
      </c>
      <c r="E49" s="4">
        <v>0.1</v>
      </c>
      <c r="F49" s="4"/>
      <c r="G49" s="3" t="s">
        <v>35</v>
      </c>
      <c r="H49" s="8">
        <f>IF(I44-H47-H48&lt;D49,I44-H47-H48,D49)</f>
        <v>0</v>
      </c>
      <c r="I49" s="1">
        <f t="shared" si="1"/>
        <v>0</v>
      </c>
      <c r="O49" s="20">
        <f>IF(Q44="s",ROUND((18000-3000)/26,2),(IF(Q44="j",ROUND((37500-7500)/26,2),"error")))</f>
        <v>576.92</v>
      </c>
      <c r="P49" s="4">
        <v>0.031</v>
      </c>
      <c r="Q49" s="3" t="s">
        <v>35</v>
      </c>
      <c r="R49" s="8">
        <f>IF(S44-R47-R48&lt;O49,S44-R47-R48,O49)</f>
        <v>0</v>
      </c>
      <c r="S49" s="1">
        <f>ROUND(P49*R49,2)</f>
        <v>0</v>
      </c>
    </row>
    <row r="50" spans="4:19" ht="12.75">
      <c r="D50" s="20">
        <f>IF(G44="s",ROUND((43275-13500)/26,2),(IF(G44="m",ROUND((90750-31200)/26,2),"error")))</f>
        <v>1145.19</v>
      </c>
      <c r="E50" s="4">
        <v>0.12</v>
      </c>
      <c r="F50" s="4"/>
      <c r="G50" s="3" t="s">
        <v>35</v>
      </c>
      <c r="H50" s="8">
        <f>IF(I44-H49-H48-H47&lt;D50,I44-H47-H48-H49,D50)</f>
        <v>0</v>
      </c>
      <c r="I50" s="1">
        <f t="shared" si="1"/>
        <v>0</v>
      </c>
      <c r="O50" s="20">
        <f>IF(Q44="s",ROUND((33000-18000)/26,2),(IF(Q44="j",ROUND((67500-37500)/26,2),"error")))</f>
        <v>576.92</v>
      </c>
      <c r="P50" s="4">
        <v>0.0525</v>
      </c>
      <c r="Q50" s="3" t="s">
        <v>35</v>
      </c>
      <c r="R50" s="8">
        <f>IF(S44-R47-R48-R49&lt;O50,S44-R47-R48-R49,O50)</f>
        <v>0</v>
      </c>
      <c r="S50" s="1">
        <f>ROUND(P50*R50,2)</f>
        <v>0</v>
      </c>
    </row>
    <row r="51" spans="4:19" ht="12.75">
      <c r="D51" s="20">
        <f>IF(G44="s",ROUND((88000-43275)/26,2),(IF(G44="m",ROUND((180200-90750)/26,2),"error")))</f>
        <v>1720.19</v>
      </c>
      <c r="E51" s="4">
        <v>0.22</v>
      </c>
      <c r="F51" s="4"/>
      <c r="G51" s="3" t="s">
        <v>35</v>
      </c>
      <c r="H51" s="8">
        <f>IF(I44-H47-H48-H49-H50&lt;D51,I44-H47-H48-H49-H50,D51)</f>
        <v>0</v>
      </c>
      <c r="I51" s="1">
        <f t="shared" si="1"/>
        <v>0</v>
      </c>
      <c r="O51" s="3" t="s">
        <v>133</v>
      </c>
      <c r="P51" s="4">
        <v>0.057</v>
      </c>
      <c r="Q51" s="9" t="s">
        <v>35</v>
      </c>
      <c r="R51" s="87">
        <f>S44-R47-R48-R49-R50</f>
        <v>0</v>
      </c>
      <c r="S51" s="87">
        <f>ROUND(P51*R51,2)</f>
        <v>0</v>
      </c>
    </row>
    <row r="52" spans="4:19" ht="12.75">
      <c r="D52" s="20">
        <f>IF(G44="s",ROUND((164525-88000)/26,2),(IF(G44="m",ROUND((333250-180200)/26,2),"error")))</f>
        <v>2943.27</v>
      </c>
      <c r="E52" s="4">
        <v>0.24</v>
      </c>
      <c r="F52" s="4"/>
      <c r="G52" s="3" t="s">
        <v>35</v>
      </c>
      <c r="H52" s="8">
        <f>IF(I44-H47-H48-H49-H50-H51&lt;D52,I44-H47-H48-H49-H50-H51,D52)</f>
        <v>0</v>
      </c>
      <c r="I52" s="1">
        <f t="shared" si="1"/>
        <v>0</v>
      </c>
      <c r="Q52" s="32"/>
      <c r="R52" s="1">
        <f>SUM(R47:R51)</f>
        <v>0</v>
      </c>
      <c r="S52" s="1">
        <f>SUM(S47:S51)</f>
        <v>0</v>
      </c>
    </row>
    <row r="53" spans="4:19" ht="12.75">
      <c r="D53" s="20">
        <f>IF(G44="s",ROUND((207900-164525)/26,2),(IF(G44="m",ROUND((420000-333250)/26,2),"error")))</f>
        <v>1668.27</v>
      </c>
      <c r="E53" s="4">
        <v>0.32</v>
      </c>
      <c r="F53" s="4"/>
      <c r="G53" s="3" t="s">
        <v>35</v>
      </c>
      <c r="H53" s="8">
        <f>IF(I44-H47-H48-H49-H50-H51-H52&lt;D53,I44-H47-H48-H49-H50-H51-H52,D53)</f>
        <v>0</v>
      </c>
      <c r="I53" s="1">
        <f t="shared" si="1"/>
        <v>0</v>
      </c>
      <c r="Q53" s="32" t="s">
        <v>57</v>
      </c>
      <c r="R53" s="1"/>
      <c r="S53" s="103">
        <f>R8</f>
        <v>0</v>
      </c>
    </row>
    <row r="54" spans="4:19" ht="12.75">
      <c r="D54" s="20">
        <f>IF(G44="s",ROUND((514100-207900)/26,2),(IF(G44="m",ROUND((624150-420000)/26,2),"error")))</f>
        <v>11776.92</v>
      </c>
      <c r="E54" s="4">
        <v>0.35</v>
      </c>
      <c r="G54" s="9" t="s">
        <v>35</v>
      </c>
      <c r="H54" s="8">
        <f>IF(I44-H47-H48-H49-H50-H51-H52-H53&lt;D54,I44-H47-H48-H49-H50-H51-H52-H53,D54)</f>
        <v>0</v>
      </c>
      <c r="I54" s="8">
        <f>ROUND(E54*H54,2)</f>
        <v>0</v>
      </c>
      <c r="L54" s="2" t="s">
        <v>48</v>
      </c>
      <c r="Q54" s="86"/>
      <c r="S54" s="1">
        <f>S52+S53</f>
        <v>0</v>
      </c>
    </row>
    <row r="55" spans="4:19" ht="12.75">
      <c r="D55" s="96" t="s">
        <v>133</v>
      </c>
      <c r="E55" s="4">
        <v>0.37</v>
      </c>
      <c r="F55" s="4"/>
      <c r="G55" s="3" t="s">
        <v>35</v>
      </c>
      <c r="H55" s="8">
        <f>(I44-H47-H48-H49-H50-H51-H52-H53-H54)</f>
        <v>0</v>
      </c>
      <c r="I55" s="1">
        <f>ROUND(E55*H55,2)</f>
        <v>0</v>
      </c>
      <c r="L55" s="2" t="s">
        <v>48</v>
      </c>
      <c r="Q55" s="86" t="s">
        <v>121</v>
      </c>
      <c r="S55" s="1">
        <f>ROUND(S54,0)</f>
        <v>0</v>
      </c>
    </row>
    <row r="56" spans="4:9" ht="12.75">
      <c r="D56" s="20"/>
      <c r="E56" s="4"/>
      <c r="F56" s="4"/>
      <c r="G56" s="1"/>
      <c r="H56" s="59">
        <f>SUM(H47:H55)</f>
        <v>0</v>
      </c>
      <c r="I56" s="59">
        <f>SUM(I47:I55)</f>
        <v>0</v>
      </c>
    </row>
    <row r="57" spans="4:17" ht="12.75">
      <c r="D57" s="20"/>
      <c r="E57" s="4"/>
      <c r="F57" s="4"/>
      <c r="G57" s="14" t="s">
        <v>56</v>
      </c>
      <c r="H57" s="1"/>
      <c r="I57" s="87">
        <f>R7</f>
        <v>0</v>
      </c>
      <c r="Q57" s="86"/>
    </row>
    <row r="58" spans="7:9" ht="12.75">
      <c r="G58" s="1"/>
      <c r="H58" s="1"/>
      <c r="I58" s="1">
        <f>I56+I57</f>
        <v>0</v>
      </c>
    </row>
    <row r="60" spans="7:8" ht="12.75">
      <c r="G60" s="1"/>
      <c r="H60" s="1"/>
    </row>
    <row r="62" spans="1:17" ht="15.75">
      <c r="A62" s="26" t="s">
        <v>100</v>
      </c>
      <c r="D62" s="18"/>
      <c r="K62" s="26" t="s">
        <v>46</v>
      </c>
      <c r="L62" s="26"/>
      <c r="M62" s="18"/>
      <c r="N62" s="18"/>
      <c r="P62" s="1"/>
      <c r="Q62" s="1"/>
    </row>
    <row r="63" spans="5:19" ht="38.25">
      <c r="E63" s="5" t="s">
        <v>36</v>
      </c>
      <c r="F63" s="5"/>
      <c r="H63" s="78" t="s">
        <v>101</v>
      </c>
      <c r="I63" s="15" t="s">
        <v>37</v>
      </c>
      <c r="P63" s="5" t="s">
        <v>36</v>
      </c>
      <c r="R63" s="78" t="s">
        <v>34</v>
      </c>
      <c r="S63" s="15" t="s">
        <v>37</v>
      </c>
    </row>
    <row r="64" spans="5:19" ht="12.75">
      <c r="E64" s="4">
        <v>0.062</v>
      </c>
      <c r="F64" s="4"/>
      <c r="G64" s="3" t="s">
        <v>35</v>
      </c>
      <c r="H64" s="1">
        <f>R39</f>
        <v>0</v>
      </c>
      <c r="I64" s="1">
        <f>ROUND(H64*E64,2)</f>
        <v>0</v>
      </c>
      <c r="P64" s="4">
        <v>0.0145</v>
      </c>
      <c r="Q64" s="3" t="s">
        <v>35</v>
      </c>
      <c r="R64" s="1">
        <f>S39</f>
        <v>0</v>
      </c>
      <c r="S64" s="1">
        <f>ROUND(R64*P64,2)</f>
        <v>0</v>
      </c>
    </row>
    <row r="65" spans="7:19" ht="15" customHeight="1">
      <c r="G65" s="1"/>
      <c r="H65" s="1"/>
      <c r="P65" s="101">
        <v>0.009</v>
      </c>
      <c r="Q65" s="3" t="s">
        <v>35</v>
      </c>
      <c r="R65" s="1">
        <f>IF(S39&gt;200000,S39-200000,0)</f>
        <v>0</v>
      </c>
      <c r="S65" s="102">
        <f>ROUND(R65*P65,2)</f>
        <v>0</v>
      </c>
    </row>
    <row r="66" spans="7:19" ht="12.75">
      <c r="G66" s="1"/>
      <c r="H66" s="1"/>
      <c r="S66" s="1">
        <f>SUM(S64:S65)</f>
        <v>0</v>
      </c>
    </row>
    <row r="68" spans="1:8" ht="15">
      <c r="A68" s="27" t="s">
        <v>127</v>
      </c>
      <c r="G68" s="1"/>
      <c r="H68" s="1"/>
    </row>
    <row r="69" spans="7:8" ht="13.5" thickBot="1">
      <c r="G69" s="1"/>
      <c r="H69" s="1"/>
    </row>
    <row r="70" spans="2:8" ht="16.5" thickBot="1">
      <c r="B70" s="141" t="s">
        <v>110</v>
      </c>
      <c r="C70" s="142"/>
      <c r="D70" s="142"/>
      <c r="E70" s="142"/>
      <c r="F70" s="142"/>
      <c r="G70" s="142"/>
      <c r="H70" s="143"/>
    </row>
    <row r="71" ht="13.5" thickBot="1"/>
    <row r="72" spans="2:8" ht="16.5" thickBot="1">
      <c r="B72" s="141" t="s">
        <v>129</v>
      </c>
      <c r="C72" s="142"/>
      <c r="D72" s="142"/>
      <c r="E72" s="142"/>
      <c r="F72" s="142"/>
      <c r="G72" s="142"/>
      <c r="H72" s="143"/>
    </row>
    <row r="209" ht="12.75">
      <c r="J209" s="67"/>
    </row>
  </sheetData>
  <sheetProtection password="EB20" sheet="1" selectLockedCells="1"/>
  <mergeCells count="8">
    <mergeCell ref="B72:H72"/>
    <mergeCell ref="A1:S1"/>
    <mergeCell ref="B70:H70"/>
    <mergeCell ref="P10:Q10"/>
    <mergeCell ref="P11:Q11"/>
    <mergeCell ref="P6:Q6"/>
    <mergeCell ref="P7:Q7"/>
    <mergeCell ref="P8:Q8"/>
  </mergeCells>
  <hyperlinks>
    <hyperlink ref="B70:H70" location="'Data Entry'!A1" display="Click here to return to the Data Entry page."/>
    <hyperlink ref="B72:H72" location="Information!A1" display="Click here to return to the Information page."/>
  </hyperlinks>
  <printOptions horizontalCentered="1"/>
  <pageMargins left="0.5" right="0.5" top="1" bottom="0.5" header="0.5" footer="0.5"/>
  <pageSetup fitToHeight="1" fitToWidth="1" horizontalDpi="600" verticalDpi="600" orientation="portrait" scale="49" r:id="rId1"/>
  <headerFooter alignWithMargins="0">
    <oddHeader>&amp;R&amp;D</oddHeader>
  </headerFooter>
  <ignoredErrors>
    <ignoredError sqref="P19:Q19 Q20" emptyCellReference="1"/>
  </ignoredErrors>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
      <selection activeCell="F2" sqref="F2"/>
    </sheetView>
  </sheetViews>
  <sheetFormatPr defaultColWidth="9.140625" defaultRowHeight="12.75"/>
  <cols>
    <col min="6" max="6" width="14.00390625" style="0" customWidth="1"/>
  </cols>
  <sheetData>
    <row r="1" spans="1:7" ht="12.75">
      <c r="A1" s="2"/>
      <c r="B1" s="2"/>
      <c r="C1" s="2"/>
      <c r="D1" s="2"/>
      <c r="E1" s="2"/>
      <c r="F1" s="2"/>
      <c r="G1" s="2"/>
    </row>
    <row r="2" spans="1:7" ht="12.75">
      <c r="A2" s="17" t="s">
        <v>74</v>
      </c>
      <c r="B2" s="2"/>
      <c r="C2" s="2"/>
      <c r="D2" s="74" t="s">
        <v>106</v>
      </c>
      <c r="E2" s="2"/>
      <c r="F2" s="75" t="str">
        <f>'Estimated Payroll Calculation'!N11</f>
        <v>Y</v>
      </c>
      <c r="G2" s="2"/>
    </row>
    <row r="3" spans="1:7" ht="12.75">
      <c r="A3" s="2"/>
      <c r="B3" s="2"/>
      <c r="C3" s="2"/>
      <c r="D3" s="17" t="s">
        <v>81</v>
      </c>
      <c r="E3" s="2"/>
      <c r="F3" s="2">
        <f>'Estimated Payroll Calculation'!R11</f>
        <v>45</v>
      </c>
      <c r="G3" s="2"/>
    </row>
    <row r="4" spans="1:7" ht="12.75">
      <c r="A4" s="17">
        <v>0</v>
      </c>
      <c r="B4" s="2">
        <v>0.05</v>
      </c>
      <c r="C4" s="17"/>
      <c r="D4" s="17" t="s">
        <v>80</v>
      </c>
      <c r="E4" s="2"/>
      <c r="F4" s="76">
        <f>'Estimated Payroll Calculation'!G5</f>
        <v>0</v>
      </c>
      <c r="G4" s="2"/>
    </row>
    <row r="5" spans="1:7" ht="12.75">
      <c r="A5" s="17">
        <v>25</v>
      </c>
      <c r="B5" s="2">
        <v>0.06</v>
      </c>
      <c r="C5" s="17"/>
      <c r="D5" s="17" t="s">
        <v>82</v>
      </c>
      <c r="E5" s="2"/>
      <c r="F5" s="60">
        <f>ROUND(F4*26,2)</f>
        <v>0</v>
      </c>
      <c r="G5" s="2"/>
    </row>
    <row r="6" spans="1:7" ht="12.75">
      <c r="A6" s="17">
        <v>30</v>
      </c>
      <c r="B6" s="2">
        <v>0.08</v>
      </c>
      <c r="C6" s="2"/>
      <c r="D6" s="28" t="s">
        <v>83</v>
      </c>
      <c r="E6" s="2"/>
      <c r="F6" s="60">
        <f>ROUND(F5*1.5,2)</f>
        <v>0</v>
      </c>
      <c r="G6" s="2"/>
    </row>
    <row r="7" spans="1:7" ht="12.75">
      <c r="A7" s="28">
        <v>35</v>
      </c>
      <c r="B7" s="7">
        <v>0.09</v>
      </c>
      <c r="C7" s="2"/>
      <c r="D7" s="28" t="s">
        <v>85</v>
      </c>
      <c r="E7" s="2"/>
      <c r="F7" s="60">
        <f>F6-50000</f>
        <v>-50000</v>
      </c>
      <c r="G7" s="2"/>
    </row>
    <row r="8" spans="1:7" ht="12.75">
      <c r="A8" s="28">
        <v>40</v>
      </c>
      <c r="B8" s="7">
        <v>0.1</v>
      </c>
      <c r="C8" s="2"/>
      <c r="D8" s="28" t="s">
        <v>84</v>
      </c>
      <c r="E8" s="2"/>
      <c r="F8" s="60">
        <f>F7/1000</f>
        <v>-50</v>
      </c>
      <c r="G8" s="2"/>
    </row>
    <row r="9" spans="1:7" ht="12.75">
      <c r="A9" s="28">
        <v>45</v>
      </c>
      <c r="B9" s="7">
        <v>0.15</v>
      </c>
      <c r="C9" s="2"/>
      <c r="D9" s="28" t="s">
        <v>86</v>
      </c>
      <c r="E9" s="2"/>
      <c r="F9" s="60">
        <f>VLOOKUP(F3,A4:B14,2)</f>
        <v>0.15</v>
      </c>
      <c r="G9" s="2"/>
    </row>
    <row r="10" spans="1:7" ht="12.75">
      <c r="A10" s="28">
        <v>50</v>
      </c>
      <c r="B10" s="7">
        <v>0.23</v>
      </c>
      <c r="C10" s="2"/>
      <c r="D10" s="28" t="s">
        <v>87</v>
      </c>
      <c r="E10" s="2"/>
      <c r="F10" s="60">
        <f>ROUND(F8*F9,2)</f>
        <v>-7.5</v>
      </c>
      <c r="G10" s="2"/>
    </row>
    <row r="11" spans="1:7" ht="12.75">
      <c r="A11" s="28">
        <v>55</v>
      </c>
      <c r="B11" s="7">
        <v>0.43</v>
      </c>
      <c r="C11" s="2"/>
      <c r="D11" s="28" t="s">
        <v>82</v>
      </c>
      <c r="E11" s="2"/>
      <c r="F11" s="60">
        <f>ROUND(F10*12,2)</f>
        <v>-90</v>
      </c>
      <c r="G11" s="2"/>
    </row>
    <row r="12" spans="1:7" ht="12.75">
      <c r="A12" s="28">
        <v>60</v>
      </c>
      <c r="B12" s="7">
        <v>0.66</v>
      </c>
      <c r="C12" s="2"/>
      <c r="D12" s="28" t="s">
        <v>88</v>
      </c>
      <c r="E12" s="2"/>
      <c r="F12" s="60">
        <f>ROUND(F11/26,2)</f>
        <v>-3.46</v>
      </c>
      <c r="G12" s="2"/>
    </row>
    <row r="13" spans="1:7" ht="12.75">
      <c r="A13" s="28">
        <v>65</v>
      </c>
      <c r="B13" s="7">
        <v>1.27</v>
      </c>
      <c r="C13" s="2"/>
      <c r="D13" s="71" t="s">
        <v>107</v>
      </c>
      <c r="E13" s="2"/>
      <c r="F13" s="60">
        <f>IF(F6&lt;50000,0,F12)</f>
        <v>0</v>
      </c>
      <c r="G13" s="2"/>
    </row>
    <row r="14" spans="1:7" ht="12.75">
      <c r="A14" s="28">
        <v>70</v>
      </c>
      <c r="B14" s="7">
        <v>2.06</v>
      </c>
      <c r="C14" s="2"/>
      <c r="D14" s="71" t="s">
        <v>104</v>
      </c>
      <c r="E14" s="2"/>
      <c r="F14" s="77">
        <f>IF(F2="n",0,F13)</f>
        <v>0</v>
      </c>
      <c r="G14" s="2"/>
    </row>
    <row r="15" spans="1:7" ht="12.75">
      <c r="A15" s="2"/>
      <c r="B15" s="2"/>
      <c r="C15" s="2"/>
      <c r="D15" s="7"/>
      <c r="E15" s="2"/>
      <c r="F15" s="2"/>
      <c r="G15" s="2"/>
    </row>
    <row r="16" spans="1:7" ht="12.75">
      <c r="A16" s="2"/>
      <c r="B16" s="2"/>
      <c r="C16" s="2"/>
      <c r="D16" s="2"/>
      <c r="E16" s="2"/>
      <c r="F16" s="2"/>
      <c r="G16" s="2"/>
    </row>
    <row r="17" spans="1:7" ht="12.75">
      <c r="A17" s="2"/>
      <c r="B17" s="2"/>
      <c r="C17" s="2"/>
      <c r="D17" s="2"/>
      <c r="E17" s="2"/>
      <c r="F17" s="2"/>
      <c r="G17" s="2"/>
    </row>
    <row r="19" ht="12.75">
      <c r="A19" t="s">
        <v>141</v>
      </c>
    </row>
    <row r="20" ht="12.75">
      <c r="A20" t="s">
        <v>142</v>
      </c>
    </row>
    <row r="21" ht="12.75">
      <c r="A21" s="51" t="s">
        <v>152</v>
      </c>
    </row>
    <row r="22" ht="12.75">
      <c r="A22" t="s">
        <v>143</v>
      </c>
    </row>
    <row r="23" ht="12.75">
      <c r="A23" t="s">
        <v>151</v>
      </c>
    </row>
    <row r="24" ht="12.75">
      <c r="A24" s="51" t="s">
        <v>153</v>
      </c>
    </row>
  </sheetData>
  <sheetProtection password="AA6C"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szentner</dc:creator>
  <cp:keywords/>
  <dc:description/>
  <cp:lastModifiedBy>Vicki Lierz</cp:lastModifiedBy>
  <cp:lastPrinted>2013-01-03T20:40:04Z</cp:lastPrinted>
  <dcterms:created xsi:type="dcterms:W3CDTF">2004-12-13T20:54:41Z</dcterms:created>
  <dcterms:modified xsi:type="dcterms:W3CDTF">2019-04-29T15:09:22Z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