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OCFO/Payroll Calculation Tool/"/>
    </mc:Choice>
  </mc:AlternateContent>
  <xr:revisionPtr revIDLastSave="0" documentId="8_{4408A7B6-3C37-4077-A35B-212BCB85C203}" xr6:coauthVersionLast="47" xr6:coauthVersionMax="47" xr10:uidLastSave="{00000000-0000-0000-0000-000000000000}"/>
  <bookViews>
    <workbookView xWindow="-120" yWindow="-120" windowWidth="25440" windowHeight="15390" activeTab="1" xr2:uid="{00000000-000D-0000-FFFF-FFFF00000000}"/>
  </bookViews>
  <sheets>
    <sheet name="Information" sheetId="12" r:id="rId1"/>
    <sheet name="Data Entry" sheetId="9" r:id="rId2"/>
    <sheet name="Paycheck Calculation" sheetId="10" r:id="rId3"/>
    <sheet name="Federal Tax Calculation" sheetId="7" state="hidden" r:id="rId4"/>
    <sheet name="TGL Calc and Values" sheetId="11"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 i="10" l="1"/>
  <c r="O49" i="10"/>
  <c r="O48" i="10"/>
  <c r="B1" i="7"/>
  <c r="D7" i="7" l="1"/>
  <c r="B5" i="7"/>
  <c r="C22" i="7" s="1"/>
  <c r="B4" i="7"/>
  <c r="C20" i="7" s="1"/>
  <c r="B3" i="7"/>
  <c r="C36" i="7" s="1"/>
  <c r="C37" i="7" s="1"/>
  <c r="B2" i="7"/>
  <c r="O6" i="10" l="1"/>
  <c r="B7" i="7"/>
  <c r="C23" i="7" s="1"/>
  <c r="C24" i="7" s="1"/>
  <c r="N13" i="10"/>
  <c r="P30" i="10"/>
  <c r="R8" i="10"/>
  <c r="N8" i="10"/>
  <c r="P8" i="10"/>
  <c r="G22" i="10"/>
  <c r="G21" i="10"/>
  <c r="G20" i="10"/>
  <c r="Q20" i="10"/>
  <c r="Q19" i="10"/>
  <c r="P20" i="10"/>
  <c r="P19" i="10"/>
  <c r="P18" i="10"/>
  <c r="N18" i="10"/>
  <c r="N11" i="10"/>
  <c r="F2" i="11" s="1"/>
  <c r="P17" i="10"/>
  <c r="P16" i="10"/>
  <c r="N16" i="10"/>
  <c r="G14" i="10"/>
  <c r="G13" i="10"/>
  <c r="G12" i="10"/>
  <c r="G11" i="10"/>
  <c r="G10" i="10"/>
  <c r="B6" i="7" l="1"/>
  <c r="C40" i="7" s="1"/>
  <c r="D23" i="7"/>
  <c r="R6" i="10"/>
  <c r="D44" i="10" s="1"/>
  <c r="P11" i="10"/>
  <c r="G7" i="10"/>
  <c r="G6" i="10"/>
  <c r="G5" i="10"/>
  <c r="Q30" i="10"/>
  <c r="P36" i="10"/>
  <c r="G19" i="10"/>
  <c r="P35" i="10" s="1"/>
  <c r="Q35" i="10" s="1"/>
  <c r="G17" i="10"/>
  <c r="P33" i="10" s="1"/>
  <c r="Q33" i="10" s="1"/>
  <c r="P32" i="10"/>
  <c r="S53" i="10"/>
  <c r="R44" i="10"/>
  <c r="Q44" i="10"/>
  <c r="G16" i="10" l="1"/>
  <c r="P38" i="10" s="1"/>
  <c r="F4" i="11"/>
  <c r="F5" i="11" s="1"/>
  <c r="F6" i="11" s="1"/>
  <c r="G15" i="10"/>
  <c r="G8" i="10"/>
  <c r="G18" i="10"/>
  <c r="P34" i="10" s="1"/>
  <c r="Q34" i="10" s="1"/>
  <c r="P31" i="10"/>
  <c r="Q31" i="10" s="1"/>
  <c r="S36" i="10"/>
  <c r="R36" i="10"/>
  <c r="Q36" i="10"/>
  <c r="S32" i="10"/>
  <c r="Q32" i="10"/>
  <c r="R32" i="10"/>
  <c r="R30" i="10"/>
  <c r="S30" i="10"/>
  <c r="R11" i="10"/>
  <c r="F3" i="11" s="1"/>
  <c r="F9" i="11" s="1"/>
  <c r="P10" i="10"/>
  <c r="R10" i="10"/>
  <c r="P28" i="10" l="1"/>
  <c r="S28" i="10" s="1"/>
  <c r="B10" i="7"/>
  <c r="B45" i="7" s="1"/>
  <c r="G23" i="10"/>
  <c r="F7" i="11"/>
  <c r="F8" i="11" s="1"/>
  <c r="F10" i="11" s="1"/>
  <c r="F11" i="11" s="1"/>
  <c r="F12" i="11" s="1"/>
  <c r="F13" i="11" s="1"/>
  <c r="F14" i="11" s="1"/>
  <c r="P29" i="10" s="1"/>
  <c r="P37" i="10"/>
  <c r="R31" i="10"/>
  <c r="S31" i="10"/>
  <c r="D40" i="7"/>
  <c r="B46" i="7" l="1"/>
  <c r="B47" i="7" s="1"/>
  <c r="B48" i="7"/>
  <c r="Q28" i="10"/>
  <c r="R28" i="10"/>
  <c r="R29" i="10"/>
  <c r="S29" i="10"/>
  <c r="S39" i="10" s="1"/>
  <c r="R65" i="10" s="1"/>
  <c r="S65" i="10" s="1"/>
  <c r="Q29" i="10"/>
  <c r="P39" i="10"/>
  <c r="B49" i="7" l="1"/>
  <c r="B50" i="7" s="1"/>
  <c r="Q39" i="10"/>
  <c r="S44" i="10" s="1"/>
  <c r="R47" i="10" s="1"/>
  <c r="R39" i="10"/>
  <c r="G30" i="10" s="1"/>
  <c r="G28" i="10"/>
  <c r="B8" i="7"/>
  <c r="R64" i="10"/>
  <c r="S64" i="10" s="1"/>
  <c r="S66" i="10" s="1"/>
  <c r="E31" i="10" s="1"/>
  <c r="G31" i="10"/>
  <c r="C17" i="7" l="1"/>
  <c r="C19" i="7" s="1"/>
  <c r="G29" i="10"/>
  <c r="H64" i="10"/>
  <c r="I64" i="10" s="1"/>
  <c r="E30" i="10" s="1"/>
  <c r="S47" i="10"/>
  <c r="R48" i="10"/>
  <c r="S48" i="10" s="1"/>
  <c r="D36" i="7"/>
  <c r="D37" i="7" s="1"/>
  <c r="D22" i="7"/>
  <c r="D24" i="7" s="1"/>
  <c r="D20" i="7"/>
  <c r="C21" i="7" l="1"/>
  <c r="C25" i="7" s="1"/>
  <c r="C26" i="7"/>
  <c r="R49" i="10"/>
  <c r="D17" i="7"/>
  <c r="D19" i="7" s="1"/>
  <c r="D21" i="7" s="1"/>
  <c r="D25" i="7" s="1"/>
  <c r="C27" i="7" l="1"/>
  <c r="C30" i="7" s="1"/>
  <c r="S49" i="10"/>
  <c r="R50" i="10"/>
  <c r="S50" i="10" s="1"/>
  <c r="D26" i="7"/>
  <c r="D27" i="7" s="1"/>
  <c r="D29" i="7" s="1"/>
  <c r="C29" i="7" l="1"/>
  <c r="C28" i="7"/>
  <c r="C31" i="7" s="1"/>
  <c r="C32" i="7" s="1"/>
  <c r="D28" i="7"/>
  <c r="R51" i="10"/>
  <c r="D30" i="7"/>
  <c r="C33" i="7" l="1"/>
  <c r="C34" i="7" s="1"/>
  <c r="C38" i="7" s="1"/>
  <c r="C41" i="7" s="1"/>
  <c r="S51" i="10"/>
  <c r="S52" i="10" s="1"/>
  <c r="S54" i="10" s="1"/>
  <c r="S55" i="10" s="1"/>
  <c r="E29" i="10" s="1"/>
  <c r="R52" i="10"/>
  <c r="D31" i="7" l="1"/>
  <c r="D32" i="7" s="1"/>
  <c r="D33" i="7" s="1"/>
  <c r="D34" i="7" s="1"/>
  <c r="D38" i="7" s="1"/>
  <c r="D41" i="7" s="1"/>
  <c r="F3" i="7" s="1"/>
  <c r="E28" i="10" l="1"/>
  <c r="E32" i="10" l="1"/>
  <c r="G9" i="10" l="1"/>
  <c r="G2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Amanda Entress</author>
  </authors>
  <commentList>
    <comment ref="A11" authorId="0" shapeId="0" xr:uid="{2DAD96ED-D95B-45DA-BDEB-F4F6ED35D5A0}">
      <text>
        <r>
          <rPr>
            <b/>
            <sz val="9"/>
            <color indexed="81"/>
            <rFont val="Tahoma"/>
            <charset val="1"/>
          </rPr>
          <t>Amanda Entress:</t>
        </r>
        <r>
          <rPr>
            <sz val="9"/>
            <color indexed="81"/>
            <rFont val="Tahoma"/>
            <charset val="1"/>
          </rPr>
          <t xml:space="preserve">
Not used by SOK
</t>
        </r>
      </text>
    </comment>
    <comment ref="A44" authorId="0" shapeId="0" xr:uid="{3B26742D-B0AC-49E8-B476-01FECCAEBF77}">
      <text>
        <r>
          <rPr>
            <b/>
            <sz val="9"/>
            <color indexed="81"/>
            <rFont val="Tahoma"/>
            <charset val="1"/>
          </rPr>
          <t>Amanda Entress:</t>
        </r>
        <r>
          <rPr>
            <sz val="9"/>
            <color indexed="81"/>
            <rFont val="Tahoma"/>
            <charset val="1"/>
          </rPr>
          <t xml:space="preserve">
Not used by SOK
</t>
        </r>
      </text>
    </comment>
  </commentList>
</comments>
</file>

<file path=xl/sharedStrings.xml><?xml version="1.0" encoding="utf-8"?>
<sst xmlns="http://schemas.openxmlformats.org/spreadsheetml/2006/main" count="348" uniqueCount="264">
  <si>
    <t>EE Federal Tax Status</t>
  </si>
  <si>
    <t>Single</t>
  </si>
  <si>
    <t>*Tax Status</t>
  </si>
  <si>
    <t>Low Gross</t>
  </si>
  <si>
    <t>Low Tax</t>
  </si>
  <si>
    <t>Tax Rate</t>
  </si>
  <si>
    <t>Calculated Fed Withholding:</t>
  </si>
  <si>
    <t>Married</t>
  </si>
  <si>
    <t>Current Withholding Federal Taxable Gross</t>
  </si>
  <si>
    <t>Non-resident alien?</t>
  </si>
  <si>
    <t>Total Gross</t>
  </si>
  <si>
    <t>If EE has supplemental Earnings:</t>
  </si>
  <si>
    <t>Supplemental Earnings (Spec Acc STR)</t>
  </si>
  <si>
    <t>PreTax Deductions</t>
  </si>
  <si>
    <t>Imputed Income</t>
  </si>
  <si>
    <t>Allowance</t>
  </si>
  <si>
    <t>NRA Amount</t>
  </si>
  <si>
    <t>Supplemental Tax Rate</t>
  </si>
  <si>
    <t>Supplemental Tax Calc</t>
  </si>
  <si>
    <t>Supplemental percentage</t>
  </si>
  <si>
    <t>Pre Tax Deductions Sheltered</t>
  </si>
  <si>
    <t>Supplemental minus Pre Tax</t>
  </si>
  <si>
    <t>Imputed Inc * percentage</t>
  </si>
  <si>
    <t>Supplemental Taxable Gross</t>
  </si>
  <si>
    <t>Times Suppl Tax Rate</t>
  </si>
  <si>
    <t>1a</t>
  </si>
  <si>
    <t>1b</t>
  </si>
  <si>
    <t>1c</t>
  </si>
  <si>
    <t>Enter the number of pay periods you have per year</t>
  </si>
  <si>
    <t>Multiply the amount on line 1a by the number on line 1b</t>
  </si>
  <si>
    <t xml:space="preserve">1d </t>
  </si>
  <si>
    <t xml:space="preserve">Enter the amount from Step 4(a) of the employee's Form W-4 </t>
  </si>
  <si>
    <t>1e</t>
  </si>
  <si>
    <t>Add lines 1c and 1d</t>
  </si>
  <si>
    <t>Enter the amount from Step 4(b) of the employee's Form W-4</t>
  </si>
  <si>
    <t>1f</t>
  </si>
  <si>
    <t>1g</t>
  </si>
  <si>
    <t>Add lines 1f and 1g</t>
  </si>
  <si>
    <t>1h</t>
  </si>
  <si>
    <t xml:space="preserve">Subtract line 1h from line 1e. 
If zero or less, enter -0-. 
This is the Adjusted Annual Wage Amount </t>
  </si>
  <si>
    <t>1i</t>
  </si>
  <si>
    <t>Enter the employee's Adjusted Annual Wage Amount from line 1i or 1l above</t>
  </si>
  <si>
    <t>2a</t>
  </si>
  <si>
    <t>2b</t>
  </si>
  <si>
    <t>Find the row in the appropriate Annual Percentage Method table in which the amount on line 2a is at least the amount in column A but less than the amount in column B, then enter here the amount from column A of that row.</t>
  </si>
  <si>
    <t>2c</t>
  </si>
  <si>
    <t>Enter the amount from column C of that row</t>
  </si>
  <si>
    <t>Enter the percentage from column D of that row</t>
  </si>
  <si>
    <t>2d</t>
  </si>
  <si>
    <t>2e</t>
  </si>
  <si>
    <t>Subtract line 2b from line 2a</t>
  </si>
  <si>
    <t>2f</t>
  </si>
  <si>
    <t>Multiply the amount on line 2e by the percentage on line 2d</t>
  </si>
  <si>
    <t>Add lines 2c and 2f</t>
  </si>
  <si>
    <t>2g</t>
  </si>
  <si>
    <t>2h</t>
  </si>
  <si>
    <t>Divide the amount on line 2g by the number of pay periods on line 1b. 
This is the Tentative Withholding Amount</t>
  </si>
  <si>
    <t>Step 3</t>
  </si>
  <si>
    <t>Account for Tax Credits</t>
  </si>
  <si>
    <t>3a</t>
  </si>
  <si>
    <t>If the employee's Form W-4 is from 2020, enter the amount from Step 3 of that form; otherwise enter -0-</t>
  </si>
  <si>
    <t>3b</t>
  </si>
  <si>
    <t>Divide the amount on line 3a by the number of pay periods on line 1b</t>
  </si>
  <si>
    <t>3c</t>
  </si>
  <si>
    <t>Subtract line 3b from line 2h. If zero or less, enter -0-</t>
  </si>
  <si>
    <t>Figure the final amount to withhold</t>
  </si>
  <si>
    <t>Step 4</t>
  </si>
  <si>
    <t>4a</t>
  </si>
  <si>
    <t>Enter the additional amount to withhold from the employee’s Form W-4 (Step 4(c) of the 2020 form or line 6 on earlier forms)</t>
  </si>
  <si>
    <t>4b</t>
  </si>
  <si>
    <r>
      <t>Add lines 3c and 4a</t>
    </r>
    <r>
      <rPr>
        <b/>
        <sz val="10"/>
        <color theme="1"/>
        <rFont val="Calibri"/>
        <family val="2"/>
        <scheme val="minor"/>
      </rPr>
      <t xml:space="preserve">
This is the amount to withhold from the employee’s wages this pay period</t>
    </r>
  </si>
  <si>
    <t>Multiple Jobs or Spouse Works</t>
  </si>
  <si>
    <t>Dependent Amount</t>
  </si>
  <si>
    <t>Other Income</t>
  </si>
  <si>
    <t>Deductions</t>
  </si>
  <si>
    <t>Extra Withholding</t>
  </si>
  <si>
    <t>N</t>
  </si>
  <si>
    <t>Head</t>
  </si>
  <si>
    <t>Standard</t>
  </si>
  <si>
    <t>With checkbox</t>
  </si>
  <si>
    <t>With Checkbox</t>
  </si>
  <si>
    <t>If Form 2019 or Earlier, Allowances</t>
  </si>
  <si>
    <t>1l</t>
  </si>
  <si>
    <t>Adjustment if Form 2019 or earlier and has allowances</t>
  </si>
  <si>
    <t>Form 2020 or Later?</t>
  </si>
  <si>
    <t>If the box in Step 2 of Form W-4 is checked, enter -0-. 
If the box is not checked, enter $12,900 if the taxpayer is married filing jointly or $8,600 otherwise.</t>
  </si>
  <si>
    <t>Old NRA Amt</t>
  </si>
  <si>
    <t>Y</t>
  </si>
  <si>
    <t xml:space="preserve"> </t>
  </si>
  <si>
    <t>Regular Bi-Weekly Wages</t>
  </si>
  <si>
    <t>Format should be 9999.99</t>
  </si>
  <si>
    <t>Enter your regular bi-weekly wages in this box.</t>
  </si>
  <si>
    <t>Additional Pay</t>
  </si>
  <si>
    <t>Enter any additional pay you want to include that is not included in your base pay, such as longevity pay, overtime, or payouts for vacation or sick leave.   Enter the amount in this box if the wages are subject to KPERS or if you participate in a different retirement program.</t>
  </si>
  <si>
    <t>Additional Pay Not Subject to KPERS</t>
  </si>
  <si>
    <t>Enter any additional payments that are not subject to KPERS in this box.   This could include payouts for vacation, sick leave, or comp time if you are terminating employment and you started working for the State of Kansas after June 30, 1993.</t>
  </si>
  <si>
    <t>Federal Tax Status</t>
  </si>
  <si>
    <t>S</t>
  </si>
  <si>
    <t>Enter a number between 0 and 99</t>
  </si>
  <si>
    <t>Enter any additional amount that you would like to have withheld from your paycheck for federal withholding tax.  Please enter the bi-weekly amount.</t>
  </si>
  <si>
    <t>Kansas Tax Status</t>
  </si>
  <si>
    <t>Enter S or J</t>
  </si>
  <si>
    <t>Enter your Kansas tax status as S for Single or J for Joint.  Please use S if you are claiming Married but want your withholding to be a the higher Single rate.  Then enter the number of allowances you claim for Kansas withholding tax purposes.</t>
  </si>
  <si>
    <t>Kansas Tax Allowances</t>
  </si>
  <si>
    <t>Kansas Arbitrary  Amount</t>
  </si>
  <si>
    <t>Enter any additional amount that you would like to be withheld from your paycheck for Kansas withholding tax.  Please enter the bi-weekly amount.</t>
  </si>
  <si>
    <t>Social Security Status</t>
  </si>
  <si>
    <t>Enter S, M, or E</t>
  </si>
  <si>
    <t>Enter your Social Security status.  Please enter S if your wages are subject to Social Security and Medicare taxes.  Most employees are subject to these taxes.  Enter M if your wages are subject to only Medicare tax.  Enter E if you are exempt from both taxes.</t>
  </si>
  <si>
    <t>Death and Disability Insurance</t>
    <phoneticPr fontId="1" type="noConversion"/>
  </si>
  <si>
    <t>Enter Y or N</t>
  </si>
  <si>
    <t>Are you covered by the State's Death and Disability Insurance?  Please enter Y or N.  If you answered yes, and your earnings are more than $33,333 annually, you are subject to having the cost of this benefit included in your income.  This tool will use your regular wages and your age to determine the benefit amount.   This benefit is referred to as Taxable Group Term Life Insurance.</t>
  </si>
  <si>
    <t>Year of Birth</t>
  </si>
  <si>
    <t>Format should be 9999</t>
  </si>
  <si>
    <t>If you are covered by the State's Death and Disability Insurance, in order for this tool to calculate your taxable group life amount based on your age and the regular pay you entered above, please enter your year of birth.</t>
  </si>
  <si>
    <t>KPERS</t>
  </si>
  <si>
    <t>KPERS Percent</t>
  </si>
  <si>
    <t>Format should be 9.99.</t>
  </si>
  <si>
    <t>KPERS Buy Back Percent</t>
  </si>
  <si>
    <t>Enter as 9.99</t>
  </si>
  <si>
    <t>Tax Sheltered Annuity</t>
  </si>
  <si>
    <t xml:space="preserve"> Do you participate in the retirement plan TSA (Tax Sheltered Annuity)?   This is a plan that is offered mostly to employees of educational institutions.   Employees who participate in KPERS do not qualify to participate in this plan.  Please enter Y or N and the number that represents your deduction percentage if you are a participant.</t>
  </si>
  <si>
    <t>Tax Sheltered Annuity Percent</t>
  </si>
  <si>
    <t>Before Tax Deferred Comp Amount</t>
  </si>
  <si>
    <t>Enter the amount of before tax Deferred Compensation that you would like to use in this calculation.  Enter either the bi-weekly amount OR a percentage.</t>
  </si>
  <si>
    <t>Or</t>
  </si>
  <si>
    <t>Before Tax Deferred Comp Percent</t>
  </si>
  <si>
    <t>VTSA Amount</t>
  </si>
  <si>
    <t xml:space="preserve">Voluntary Tax Sheltered Annuity is similar to Deferred Compensation, but is only available to employees at certain educational institutions.  If you are eligible, enter an amount OR percentage. </t>
  </si>
  <si>
    <t>VTSA Percent</t>
  </si>
  <si>
    <t>Before-Tax Group Health Medical</t>
  </si>
  <si>
    <t>Format should be 999.99</t>
  </si>
  <si>
    <t>Enter your before-tax group health insurance deductions for medical, dental, and vision amount separately based on the semi-monthly rates.</t>
  </si>
  <si>
    <t>Before-Tax Group Health Dental</t>
  </si>
  <si>
    <t>Before-Tax Group Health Vision</t>
  </si>
  <si>
    <t>Heath Care Flexible Spending Acct or</t>
  </si>
  <si>
    <t>Enter the amounts that you contribute to a Flexible Spending Account or Health Savings Account.  There are two types:  Health Care and Dependent Care.  Health Care is used for out-of-pocket medical costs, and Dependent Care is used for day care expenses for your qualified dependent.</t>
  </si>
  <si>
    <t xml:space="preserve">Heath Savings Acct </t>
  </si>
  <si>
    <t>Dependent Care Flexible Spending Acct</t>
  </si>
  <si>
    <t>Before-Tax Parking</t>
  </si>
  <si>
    <t>Enter your before-tax parking deduction.</t>
  </si>
  <si>
    <t xml:space="preserve">Learning Quest </t>
  </si>
  <si>
    <t>Enter the amount that you would like to contribute to Learning Quest, which is a college savings plan offered to all state employees through the Kansas State Treasurer's Office.  Contributions do not have an impact on tax calculations.  Learning Quest is an after-tax deduction.</t>
  </si>
  <si>
    <t>Taxable Fringe Benefits</t>
  </si>
  <si>
    <t>The value of any Taxable Fringe Benefit should be entered into this box.   Examples of this include personal use of a state-owned vehicle and receipt of a gift card for participating in the on-line health assessment.</t>
  </si>
  <si>
    <t>All other after-tax deductions</t>
  </si>
  <si>
    <t>Click here to see your result.</t>
  </si>
  <si>
    <t>Click here to go to back to Information.</t>
  </si>
  <si>
    <t>Calculated Paycheck</t>
  </si>
  <si>
    <t>Data Used for This Calculation</t>
    <phoneticPr fontId="1" type="noConversion"/>
  </si>
  <si>
    <t>Regular Pay</t>
  </si>
  <si>
    <t>Status</t>
  </si>
  <si>
    <t>Allowances</t>
  </si>
  <si>
    <t>Arbitrary</t>
  </si>
  <si>
    <t>Federal</t>
  </si>
  <si>
    <t>Gross Wages</t>
  </si>
  <si>
    <t>State</t>
  </si>
  <si>
    <t>Total Taxes</t>
  </si>
  <si>
    <t>Eligible</t>
  </si>
  <si>
    <t>Taxable Group Term Life</t>
  </si>
  <si>
    <t>Health Care Flexible Spend Acct or Health Savings Acct</t>
  </si>
  <si>
    <t>FICA Status</t>
  </si>
  <si>
    <t xml:space="preserve">   (S = Subject, M = Medicare Only, E = Exempt)</t>
  </si>
  <si>
    <t>Dependent Care Flexible Spend Acct</t>
  </si>
  <si>
    <t>Participant</t>
  </si>
  <si>
    <t>%</t>
  </si>
  <si>
    <t>Amount</t>
  </si>
  <si>
    <t>KPERS Buy Back</t>
  </si>
  <si>
    <t>TSA</t>
  </si>
  <si>
    <t>Voluntary Tax Sheltered Annuity</t>
  </si>
  <si>
    <t xml:space="preserve">TSA </t>
  </si>
  <si>
    <t>Deferred Compensation</t>
  </si>
  <si>
    <t>VTSA</t>
  </si>
  <si>
    <t>Deferred Comp</t>
  </si>
  <si>
    <t>Learn Quest</t>
  </si>
  <si>
    <t>Other After-tax Deductions</t>
  </si>
  <si>
    <t>Total Deductions</t>
  </si>
  <si>
    <t>Net Pay</t>
  </si>
  <si>
    <t>Taxes and Taxable Grosses on this paycheck:</t>
  </si>
  <si>
    <t>How Taxable Grosses were calculated:</t>
  </si>
  <si>
    <t>Tax</t>
  </si>
  <si>
    <t>Taxable Gross</t>
  </si>
  <si>
    <t>Federal Taxable Gross</t>
  </si>
  <si>
    <t>KS State Taxable Gross</t>
  </si>
  <si>
    <t>Social Security Gross</t>
    <phoneticPr fontId="1" type="noConversion"/>
  </si>
  <si>
    <t>Medicare Gross</t>
  </si>
  <si>
    <t>Federal Withholding</t>
  </si>
  <si>
    <t>Kansas State Withholding</t>
  </si>
  <si>
    <t>+ Taxable Group Term Life</t>
  </si>
  <si>
    <t>Social Security</t>
    <phoneticPr fontId="1" type="noConversion"/>
  </si>
  <si>
    <t>+ Taxable Fringe Benefit</t>
  </si>
  <si>
    <t>Medicare</t>
  </si>
  <si>
    <t xml:space="preserve"> - Before-Tax Health Insurance</t>
  </si>
  <si>
    <t>Total Tax Withheld</t>
  </si>
  <si>
    <t xml:space="preserve"> - Flex Spend or Health Saving Acct</t>
  </si>
  <si>
    <t xml:space="preserve"> - TSA</t>
  </si>
  <si>
    <t xml:space="preserve"> - VTSA</t>
  </si>
  <si>
    <t xml:space="preserve"> - Deferred Compensation</t>
  </si>
  <si>
    <t xml:space="preserve"> - Before-Tax Parking</t>
  </si>
  <si>
    <t xml:space="preserve"> - KPERS</t>
  </si>
  <si>
    <t xml:space="preserve"> - KPERS Buy Back</t>
  </si>
  <si>
    <t>How Federal Tax was calculated:</t>
  </si>
  <si>
    <t>How Kansas State Tax was calculated:</t>
  </si>
  <si>
    <t>State Gross</t>
  </si>
  <si>
    <t>From KS State Withholding Tax Table</t>
  </si>
  <si>
    <t>Percentage</t>
  </si>
  <si>
    <t>of</t>
  </si>
  <si>
    <t>Allowances 86.54 each</t>
    <phoneticPr fontId="1" type="noConversion"/>
  </si>
  <si>
    <t>all other $</t>
  </si>
  <si>
    <t>Plus Arbitrary</t>
  </si>
  <si>
    <t>Tax Amount Rounded</t>
  </si>
  <si>
    <t>How Social Security Tax was calculated:</t>
    <phoneticPr fontId="1" type="noConversion"/>
  </si>
  <si>
    <t>How Medicare Tax was calculated:</t>
  </si>
  <si>
    <t>• This Payroll Calculation Tool does not represent a legal or binding agreement between you and the State of Kansas.</t>
  </si>
  <si>
    <t>Click here to return to the Data Entry page.</t>
  </si>
  <si>
    <t>Click here to return to the Information page.</t>
  </si>
  <si>
    <t>TGL:</t>
  </si>
  <si>
    <t>d&amp;d?</t>
  </si>
  <si>
    <t>age</t>
  </si>
  <si>
    <t>salary</t>
  </si>
  <si>
    <t>annualized</t>
  </si>
  <si>
    <t>times 1.5</t>
  </si>
  <si>
    <t>less 50,000</t>
  </si>
  <si>
    <t>divide by 1000</t>
  </si>
  <si>
    <t>rate</t>
  </si>
  <si>
    <t>monthly amt</t>
  </si>
  <si>
    <t>bi-weekly</t>
  </si>
  <si>
    <t>over 50,000</t>
  </si>
  <si>
    <t>sent value</t>
  </si>
  <si>
    <t>Updates for Calendar Year:</t>
  </si>
  <si>
    <t>the heading on each sheet</t>
  </si>
  <si>
    <t>age on tab 3 cell R11</t>
  </si>
  <si>
    <t>any new employee benefit percentages (like KPERS)</t>
  </si>
  <si>
    <t>update for new OASDI max</t>
  </si>
  <si>
    <t>tax rates fed, state</t>
  </si>
  <si>
    <t>2019 Federal Tax Allowances</t>
  </si>
  <si>
    <t>2020 Federal W-4 Year Version</t>
  </si>
  <si>
    <t>Enter S, M or H</t>
  </si>
  <si>
    <t xml:space="preserve"> 2020 Additional  Job</t>
  </si>
  <si>
    <t>2020 Dependent Amount</t>
  </si>
  <si>
    <t>2020 Other Income</t>
  </si>
  <si>
    <t>2020 Other Deductions</t>
  </si>
  <si>
    <t xml:space="preserve">If you expect to claim deductions other than the standard deduction and want to reduce your withholding enter the amount calculated here. </t>
  </si>
  <si>
    <t xml:space="preserve">Enter the year of the Federal W-4 Form you are using to calculate your taxes. Only enter information in the boxes for the applicable form that you are using. </t>
  </si>
  <si>
    <t xml:space="preserve">Enter the number of Federal Tax Allowances claimed on your 2019 W-4 Form. </t>
  </si>
  <si>
    <t>Checkbox</t>
  </si>
  <si>
    <t>Form 2020 or Later</t>
  </si>
  <si>
    <t>I have read the information above and would like to proceed to the calculation tool.</t>
  </si>
  <si>
    <t>Federal Additional  Amount</t>
  </si>
  <si>
    <t>2019 or Earlier W-4 Info</t>
  </si>
  <si>
    <t>2020 or Later W-4 Info</t>
  </si>
  <si>
    <t>2020 or Later</t>
  </si>
  <si>
    <t>Enter '2020 or Later' or '2019 or Earlier'</t>
  </si>
  <si>
    <t xml:space="preserve">Enter the amounts that you contribute to all other after-tax deductions.  This would include amounts that you contribute to Optional Group Life, Garnishments, United Way, Organization Dues, after-tax deferred compensation Roth contributions, after tax supplemental health benefits and Agency Payroll Deduction.  Employees who participate in after-tax health insurance or parking should also include those amounts in this box. </t>
  </si>
  <si>
    <t>Do you participate in a KPERS (Kansas Public Employees Retirement System) plan?  Please enter Y or N and the number that represents your deduction percentage if you are a participant.   Common percentage levels are: 6% for normal employees hired prior to July 1, 2009; 6% for normal employees hired between July 1, 2009 and December 31, 2014; 6% for employees hired after January 1, 2015.
KPERS Buy Back is a program that allows employees to buy back eligible time periods of service credit.  Participants should enter the applicable deduction percentage.  For more information about this program and eligibility, contact your agency's human resource office.</t>
  </si>
  <si>
    <t>Enter your federal tax status as S for Single, M for Married, or H for Head of Household.  Please use S if you are claiming Married but want your withholding to be at the higher Single rate.  Then enter the number of allowances you claim for federal withholding tax purposes.</t>
  </si>
  <si>
    <t xml:space="preserve">Enter the amount of the child tax credit that you are able to claim on your tax return. Multiply the number of qualifying children under the age of 17 by $2,000, plus the number of other dependents times $500. </t>
  </si>
  <si>
    <t xml:space="preserve">Enter the amount of other income you expect this year for which income tax will not be withheld. This may include interest dividends, and retirement income. </t>
  </si>
  <si>
    <t>IRS Calcuation Tool</t>
  </si>
  <si>
    <t xml:space="preserve">Form Version </t>
  </si>
  <si>
    <r>
      <rPr>
        <b/>
        <sz val="12"/>
        <rFont val="Arial"/>
        <family val="2"/>
      </rPr>
      <t xml:space="preserve">Estimated Bi-Weekly Payroll Calculation Tool
</t>
    </r>
    <r>
      <rPr>
        <sz val="12"/>
        <rFont val="Arial"/>
        <family val="2"/>
      </rPr>
      <t>This estimating tool was created to assist employees with decisions regarding payroll tax status and benefit deductions.  Here are tips for using this tool as well as important items to note.
Assumptions
• The data entered in this tool will be used only for personal calculation scenarios and will not update any actual values for pay or benefit information in the payroll system.  
• Since this Payroll Calculation Tool is not linked to your payroll data file, the estimate accuracy depends on the information you enter.
Navigation and Data Entry
• Due to the different versions of the Federal W-4 form you will need to know what version of the form you are using, the 2019 or Earlier or the 2020 or Later. Please note the 2020 or later form no longer uses withholding allowances.
• Please enter the items based on your bi-weekly pay and deductions.  You may refer to your current pay stub for bi-weekly pay and deduction information.
• Some of the items have pre-defined values from which to choose.  To see the pre-defined values, click in the yellow box and if a down arrow appears, click on the down arrow.   Select the value from the list to use for the calculation.   
• To view the results, click on the green box titled “Click here to see your results.”   
• You may cycle through this tool multiple times, changing the data each time. 
• This tool does not include the calculation of some specialized retirement plans. 
Additional Information
• Please contact your agency's human resource office if you would like to make any changes to your benefit participation.</t>
    </r>
  </si>
  <si>
    <t xml:space="preserve">Enter Yes or No if you have multiple jobs or if you are married filing jointly and you and your spouse each have one job. This will only need to be completed if using the 2020 or Later Federal W-4 Form. </t>
  </si>
  <si>
    <t>Estimated 2020 Bi-Weekly Payroll Calculation, Revised 7/22/21</t>
  </si>
  <si>
    <t>Estimated 2020 Bi-Weekly Payroll Calculation, Revised 7/22/2021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</si>
</sst>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0000"/>
  </numFmts>
  <fonts count="25"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charset val="1"/>
    </font>
    <font>
      <b/>
      <sz val="9"/>
      <color indexed="81"/>
      <name val="Tahoma"/>
      <charset val="1"/>
    </font>
    <font>
      <sz val="10"/>
      <color indexed="8"/>
      <name val="Arial"/>
      <family val="2"/>
    </font>
    <font>
      <sz val="10"/>
      <name val="Arial"/>
      <family val="2"/>
    </font>
    <font>
      <u/>
      <sz val="11"/>
      <color theme="10"/>
      <name val="Calibri"/>
      <family val="2"/>
      <scheme val="minor"/>
    </font>
    <font>
      <b/>
      <sz val="14"/>
      <name val="Arial"/>
      <family val="2"/>
    </font>
    <font>
      <sz val="12"/>
      <name val="Arial"/>
      <family val="2"/>
    </font>
    <font>
      <sz val="11"/>
      <name val="Arial"/>
      <family val="2"/>
    </font>
    <font>
      <b/>
      <sz val="12"/>
      <name val="Arial"/>
      <family val="2"/>
    </font>
    <font>
      <b/>
      <u/>
      <sz val="12"/>
      <color theme="1"/>
      <name val="Arial"/>
      <family val="2"/>
    </font>
    <font>
      <b/>
      <sz val="11"/>
      <name val="Arial"/>
      <family val="2"/>
    </font>
    <font>
      <sz val="10"/>
      <color theme="1"/>
      <name val="Arial"/>
      <family val="2"/>
    </font>
    <font>
      <b/>
      <sz val="10"/>
      <name val="Arial"/>
      <family val="2"/>
    </font>
    <font>
      <sz val="10"/>
      <color indexed="10"/>
      <name val="Arial"/>
      <family val="2"/>
    </font>
    <font>
      <b/>
      <u/>
      <sz val="10"/>
      <color theme="1"/>
      <name val="Arial"/>
      <family val="2"/>
    </font>
    <font>
      <sz val="14"/>
      <name val="Arial"/>
      <family val="2"/>
    </font>
    <font>
      <sz val="9"/>
      <name val="Arial"/>
      <family val="2"/>
    </font>
    <font>
      <b/>
      <sz val="10"/>
      <color indexed="10"/>
      <name val="Arial"/>
      <family val="2"/>
    </font>
    <font>
      <b/>
      <u/>
      <sz val="12"/>
      <name val="Arial"/>
      <family val="2"/>
    </font>
    <font>
      <b/>
      <u/>
      <sz val="1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theme="0" tint="-0.499984740745262"/>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Fill="0" applyBorder="0" applyProtection="0"/>
    <xf numFmtId="0" fontId="7" fillId="0" borderId="0"/>
    <xf numFmtId="9" fontId="6"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cellStyleXfs>
  <cellXfs count="242">
    <xf numFmtId="0" fontId="0" fillId="0" borderId="0" xfId="0"/>
    <xf numFmtId="0" fontId="1" fillId="0" borderId="0" xfId="0" applyFont="1"/>
    <xf numFmtId="43" fontId="1" fillId="0" borderId="0" xfId="1" applyFont="1"/>
    <xf numFmtId="0" fontId="1" fillId="0" borderId="1" xfId="0" applyFont="1" applyBorder="1"/>
    <xf numFmtId="0" fontId="1" fillId="0" borderId="3" xfId="0" applyFont="1" applyBorder="1"/>
    <xf numFmtId="0" fontId="2" fillId="0" borderId="0" xfId="0" applyFont="1"/>
    <xf numFmtId="0" fontId="1" fillId="0" borderId="7" xfId="0" applyFont="1" applyBorder="1"/>
    <xf numFmtId="43" fontId="1" fillId="0" borderId="8" xfId="0" applyNumberFormat="1" applyFont="1" applyBorder="1"/>
    <xf numFmtId="0" fontId="1" fillId="2" borderId="0" xfId="0" applyFont="1" applyFill="1"/>
    <xf numFmtId="0" fontId="1" fillId="0" borderId="0" xfId="0" applyFont="1" applyAlignment="1">
      <alignment wrapText="1"/>
    </xf>
    <xf numFmtId="0" fontId="1" fillId="0" borderId="3" xfId="0" applyFont="1" applyBorder="1" applyAlignment="1">
      <alignment wrapText="1"/>
    </xf>
    <xf numFmtId="0" fontId="2" fillId="0" borderId="0" xfId="0" applyFont="1" applyAlignment="1">
      <alignment wrapText="1"/>
    </xf>
    <xf numFmtId="0" fontId="1" fillId="0" borderId="9" xfId="0" applyFont="1" applyBorder="1" applyAlignment="1">
      <alignment wrapText="1"/>
    </xf>
    <xf numFmtId="8" fontId="1" fillId="0" borderId="0" xfId="0" applyNumberFormat="1" applyFont="1"/>
    <xf numFmtId="0" fontId="2" fillId="0" borderId="10" xfId="0" applyFont="1" applyBorder="1" applyAlignment="1">
      <alignment horizontal="center" vertical="center" wrapText="1"/>
    </xf>
    <xf numFmtId="6" fontId="1" fillId="0" borderId="0" xfId="0" applyNumberFormat="1" applyFont="1"/>
    <xf numFmtId="8" fontId="1" fillId="0" borderId="9" xfId="0" applyNumberFormat="1" applyFont="1" applyBorder="1" applyAlignment="1">
      <alignment wrapText="1"/>
    </xf>
    <xf numFmtId="0" fontId="1" fillId="0" borderId="9" xfId="0" applyFont="1" applyBorder="1"/>
    <xf numFmtId="9" fontId="1" fillId="0" borderId="0" xfId="0" applyNumberFormat="1" applyFont="1"/>
    <xf numFmtId="4" fontId="1" fillId="2" borderId="0" xfId="0" applyNumberFormat="1" applyFont="1" applyFill="1"/>
    <xf numFmtId="43" fontId="1" fillId="0" borderId="0" xfId="0" applyNumberFormat="1" applyFont="1"/>
    <xf numFmtId="44" fontId="1" fillId="0" borderId="0" xfId="2" applyFont="1"/>
    <xf numFmtId="0" fontId="1" fillId="0" borderId="0" xfId="0" applyFont="1" applyBorder="1" applyAlignment="1">
      <alignment horizontal="right"/>
    </xf>
    <xf numFmtId="4" fontId="1" fillId="0" borderId="0" xfId="0" applyNumberFormat="1" applyFont="1" applyBorder="1" applyAlignment="1">
      <alignment horizontal="right" wrapText="1"/>
    </xf>
    <xf numFmtId="0" fontId="1" fillId="0" borderId="11" xfId="0" applyFont="1" applyBorder="1"/>
    <xf numFmtId="0" fontId="1" fillId="0" borderId="2" xfId="0" applyFont="1" applyBorder="1"/>
    <xf numFmtId="0" fontId="1" fillId="0" borderId="0" xfId="0" applyFont="1" applyBorder="1"/>
    <xf numFmtId="0" fontId="1" fillId="0" borderId="4" xfId="0" applyFont="1" applyBorder="1"/>
    <xf numFmtId="0" fontId="1" fillId="0" borderId="12" xfId="0" applyFont="1" applyBorder="1"/>
    <xf numFmtId="0" fontId="1" fillId="0" borderId="6" xfId="0" applyFont="1" applyBorder="1"/>
    <xf numFmtId="1" fontId="1" fillId="0" borderId="4" xfId="0" applyNumberFormat="1" applyFont="1" applyBorder="1" applyAlignment="1">
      <alignment horizontal="right" vertical="center"/>
    </xf>
    <xf numFmtId="2" fontId="1" fillId="0" borderId="0" xfId="0" applyNumberFormat="1" applyFont="1" applyBorder="1" applyAlignment="1">
      <alignment horizontal="right"/>
    </xf>
    <xf numFmtId="2" fontId="1" fillId="2" borderId="0" xfId="0" applyNumberFormat="1" applyFont="1" applyFill="1"/>
    <xf numFmtId="0" fontId="7" fillId="0" borderId="0" xfId="0" applyFont="1"/>
    <xf numFmtId="0" fontId="15" fillId="0" borderId="0" xfId="0" applyFont="1"/>
    <xf numFmtId="0" fontId="16" fillId="0" borderId="0" xfId="0" applyFont="1"/>
    <xf numFmtId="0" fontId="7" fillId="0" borderId="0" xfId="0" applyFont="1" applyAlignment="1">
      <alignment horizontal="right"/>
    </xf>
    <xf numFmtId="44" fontId="7" fillId="3" borderId="13" xfId="0" applyNumberFormat="1" applyFont="1" applyFill="1" applyBorder="1" applyProtection="1">
      <protection locked="0"/>
    </xf>
    <xf numFmtId="0" fontId="17" fillId="0" borderId="0" xfId="0" applyFont="1"/>
    <xf numFmtId="0" fontId="7" fillId="0" borderId="0" xfId="0" quotePrefix="1" applyFont="1" applyAlignment="1">
      <alignment horizontal="right"/>
    </xf>
    <xf numFmtId="0" fontId="7" fillId="0" borderId="0" xfId="0" applyFont="1" applyBorder="1" applyAlignment="1">
      <alignment horizontal="left" vertical="top" wrapText="1" indent="1"/>
    </xf>
    <xf numFmtId="4" fontId="7" fillId="0" borderId="0" xfId="0" applyNumberFormat="1" applyFont="1" applyFill="1" applyBorder="1"/>
    <xf numFmtId="0" fontId="7" fillId="0" borderId="0" xfId="0" applyFont="1" applyAlignment="1">
      <alignment horizontal="left" vertical="top" wrapText="1" indent="1"/>
    </xf>
    <xf numFmtId="49" fontId="7" fillId="3" borderId="13" xfId="0" applyNumberFormat="1" applyFont="1" applyFill="1" applyBorder="1" applyAlignment="1" applyProtection="1">
      <alignment horizontal="center"/>
      <protection locked="0"/>
    </xf>
    <xf numFmtId="1" fontId="7" fillId="3" borderId="13" xfId="0" applyNumberFormat="1" applyFont="1" applyFill="1" applyBorder="1" applyAlignment="1" applyProtection="1">
      <alignment horizontal="center"/>
      <protection locked="0"/>
    </xf>
    <xf numFmtId="166" fontId="7" fillId="3" borderId="13" xfId="0" applyNumberFormat="1" applyFont="1" applyFill="1" applyBorder="1" applyProtection="1">
      <protection locked="0"/>
    </xf>
    <xf numFmtId="0" fontId="17" fillId="0" borderId="0" xfId="0" applyFont="1" applyAlignment="1">
      <alignment horizontal="center"/>
    </xf>
    <xf numFmtId="166" fontId="7" fillId="0" borderId="0" xfId="0" applyNumberFormat="1" applyFont="1" applyFill="1" applyBorder="1"/>
    <xf numFmtId="44" fontId="7" fillId="0" borderId="0" xfId="0" applyNumberFormat="1" applyFont="1" applyFill="1" applyBorder="1"/>
    <xf numFmtId="10" fontId="7" fillId="3" borderId="13" xfId="0" applyNumberFormat="1" applyFont="1" applyFill="1" applyBorder="1" applyProtection="1">
      <protection locked="0"/>
    </xf>
    <xf numFmtId="0" fontId="7" fillId="0" borderId="15" xfId="0" applyFont="1" applyBorder="1" applyAlignment="1">
      <alignment horizontal="left" vertical="top" wrapText="1" indent="1"/>
    </xf>
    <xf numFmtId="0" fontId="7" fillId="0" borderId="0" xfId="0" applyFont="1" applyAlignment="1">
      <alignment horizontal="left" vertical="top" indent="1"/>
    </xf>
    <xf numFmtId="0" fontId="7" fillId="0" borderId="0" xfId="0" applyFont="1" applyBorder="1" applyAlignment="1">
      <alignment horizontal="left" vertical="top" indent="1"/>
    </xf>
    <xf numFmtId="0" fontId="15" fillId="0" borderId="0" xfId="0" applyFont="1" applyAlignment="1">
      <alignment horizontal="right"/>
    </xf>
    <xf numFmtId="0" fontId="15" fillId="0" borderId="0" xfId="0" applyFont="1" applyAlignment="1">
      <alignment horizontal="left" vertical="top" wrapText="1" indent="1"/>
    </xf>
    <xf numFmtId="44" fontId="7" fillId="0" borderId="0" xfId="0" applyNumberFormat="1" applyFont="1" applyFill="1" applyBorder="1" applyProtection="1"/>
    <xf numFmtId="0" fontId="7" fillId="0" borderId="0" xfId="0" applyFont="1" applyFill="1"/>
    <xf numFmtId="0" fontId="19" fillId="0" borderId="0" xfId="0" applyFont="1" applyFill="1" applyBorder="1"/>
    <xf numFmtId="0" fontId="7" fillId="0" borderId="0" xfId="0" applyFont="1" applyFill="1" applyBorder="1"/>
    <xf numFmtId="0" fontId="9" fillId="0" borderId="0" xfId="0" applyFont="1" applyFill="1" applyBorder="1" applyAlignment="1">
      <alignment horizontal="center" vertical="center"/>
    </xf>
    <xf numFmtId="0" fontId="0" fillId="0" borderId="0" xfId="0" applyBorder="1" applyAlignment="1">
      <alignment horizontal="center" vertical="center"/>
    </xf>
    <xf numFmtId="0" fontId="16" fillId="0" borderId="0" xfId="0" applyFont="1" applyFill="1" applyBorder="1" applyAlignment="1">
      <alignment horizontal="right"/>
    </xf>
    <xf numFmtId="0" fontId="16" fillId="0" borderId="0" xfId="0" applyFont="1" applyFill="1" applyBorder="1" applyAlignment="1">
      <alignment horizontal="center"/>
    </xf>
    <xf numFmtId="0" fontId="7" fillId="0" borderId="0" xfId="0" applyFont="1" applyBorder="1"/>
    <xf numFmtId="0" fontId="0" fillId="0" borderId="0" xfId="0" applyBorder="1"/>
    <xf numFmtId="0" fontId="12" fillId="0" borderId="0" xfId="0" applyFont="1" applyFill="1" applyBorder="1"/>
    <xf numFmtId="0" fontId="12" fillId="0" borderId="0" xfId="0" applyFont="1" applyFill="1" applyBorder="1" applyAlignment="1">
      <alignment horizontal="left" vertical="center"/>
    </xf>
    <xf numFmtId="40" fontId="0" fillId="0" borderId="0" xfId="0" applyNumberFormat="1" applyFill="1" applyBorder="1"/>
    <xf numFmtId="0" fontId="16" fillId="0" borderId="0" xfId="0" applyFont="1" applyFill="1" applyBorder="1" applyAlignment="1">
      <alignment horizontal="left" vertical="center"/>
    </xf>
    <xf numFmtId="0" fontId="7" fillId="0" borderId="0" xfId="0" applyFont="1" applyFill="1" applyBorder="1" applyAlignment="1">
      <alignment horizontal="center"/>
    </xf>
    <xf numFmtId="0" fontId="16" fillId="0" borderId="0" xfId="0" applyFont="1" applyBorder="1"/>
    <xf numFmtId="40" fontId="16" fillId="0" borderId="0" xfId="0" applyNumberFormat="1" applyFont="1" applyBorder="1"/>
    <xf numFmtId="0" fontId="19" fillId="0" borderId="0" xfId="0" applyFont="1" applyBorder="1"/>
    <xf numFmtId="0" fontId="16" fillId="0" borderId="0" xfId="0" applyFont="1" applyBorder="1" applyAlignment="1">
      <alignment horizontal="right"/>
    </xf>
    <xf numFmtId="40" fontId="0" fillId="0" borderId="0" xfId="0" applyNumberFormat="1" applyBorder="1"/>
    <xf numFmtId="49" fontId="7"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4" fontId="7" fillId="0" borderId="0" xfId="0" applyNumberFormat="1" applyFont="1" applyFill="1" applyBorder="1" applyAlignment="1">
      <alignment horizontal="right"/>
    </xf>
    <xf numFmtId="0" fontId="0" fillId="0" borderId="0" xfId="0" applyFill="1" applyBorder="1"/>
    <xf numFmtId="10" fontId="7" fillId="0" borderId="0" xfId="0" applyNumberFormat="1" applyFont="1" applyFill="1" applyBorder="1" applyAlignment="1">
      <alignment horizontal="center"/>
    </xf>
    <xf numFmtId="4" fontId="7" fillId="0" borderId="0" xfId="0" applyNumberFormat="1" applyFont="1" applyBorder="1" applyAlignment="1">
      <alignment horizontal="right"/>
    </xf>
    <xf numFmtId="0" fontId="7" fillId="0" borderId="0" xfId="0" applyFont="1" applyBorder="1" applyAlignment="1">
      <alignment horizontal="center"/>
    </xf>
    <xf numFmtId="44" fontId="7" fillId="0" borderId="0" xfId="0" applyNumberFormat="1" applyFont="1" applyFill="1" applyBorder="1" applyAlignment="1">
      <alignment horizontal="center"/>
    </xf>
    <xf numFmtId="10" fontId="7" fillId="0" borderId="0" xfId="0" applyNumberFormat="1" applyFont="1" applyBorder="1" applyAlignment="1">
      <alignment horizontal="center"/>
    </xf>
    <xf numFmtId="0" fontId="0" fillId="0" borderId="0" xfId="0" applyBorder="1" applyAlignment="1">
      <alignment horizontal="center"/>
    </xf>
    <xf numFmtId="4" fontId="16" fillId="0" borderId="0" xfId="0" applyNumberFormat="1" applyFont="1" applyFill="1" applyBorder="1"/>
    <xf numFmtId="0" fontId="14" fillId="0" borderId="0" xfId="0" applyFont="1" applyBorder="1"/>
    <xf numFmtId="0" fontId="11" fillId="0" borderId="0" xfId="0" applyFont="1" applyBorder="1"/>
    <xf numFmtId="40" fontId="14" fillId="0" borderId="0" xfId="0" applyNumberFormat="1" applyFont="1" applyFill="1" applyBorder="1"/>
    <xf numFmtId="0" fontId="12" fillId="0" borderId="0" xfId="0" applyFont="1" applyBorder="1"/>
    <xf numFmtId="0" fontId="10" fillId="0" borderId="0" xfId="0" applyFont="1" applyBorder="1"/>
    <xf numFmtId="0" fontId="0" fillId="0" borderId="0" xfId="0" applyBorder="1" applyAlignment="1">
      <alignment horizontal="right"/>
    </xf>
    <xf numFmtId="0" fontId="0" fillId="0" borderId="0" xfId="0" applyBorder="1" applyAlignment="1">
      <alignment horizontal="right" wrapText="1"/>
    </xf>
    <xf numFmtId="0" fontId="7" fillId="0" borderId="0" xfId="0" applyFont="1" applyBorder="1" applyAlignment="1">
      <alignment horizontal="right" wrapText="1"/>
    </xf>
    <xf numFmtId="4" fontId="0" fillId="0" borderId="0" xfId="0" applyNumberFormat="1" applyBorder="1"/>
    <xf numFmtId="4" fontId="7" fillId="0" borderId="0" xfId="0" applyNumberFormat="1" applyFont="1" applyBorder="1"/>
    <xf numFmtId="0" fontId="0" fillId="0" borderId="0" xfId="0" quotePrefix="1" applyBorder="1"/>
    <xf numFmtId="4" fontId="0" fillId="0" borderId="0" xfId="0" applyNumberFormat="1" applyFill="1" applyBorder="1"/>
    <xf numFmtId="0" fontId="7" fillId="0" borderId="0" xfId="0" quotePrefix="1" applyFont="1" applyBorder="1"/>
    <xf numFmtId="4" fontId="0" fillId="0" borderId="23" xfId="0" applyNumberFormat="1" applyBorder="1"/>
    <xf numFmtId="4" fontId="16" fillId="0" borderId="0" xfId="0" applyNumberFormat="1" applyFont="1" applyBorder="1"/>
    <xf numFmtId="0" fontId="7" fillId="0" borderId="0" xfId="0" quotePrefix="1" applyFont="1" applyFill="1" applyBorder="1"/>
    <xf numFmtId="4" fontId="0" fillId="0" borderId="18" xfId="0" applyNumberFormat="1" applyBorder="1"/>
    <xf numFmtId="0" fontId="20" fillId="0" borderId="0" xfId="0" applyFont="1" applyBorder="1" applyAlignment="1">
      <alignment horizontal="center"/>
    </xf>
    <xf numFmtId="0" fontId="20" fillId="0" borderId="0" xfId="0" applyFont="1" applyFill="1" applyBorder="1" applyAlignment="1">
      <alignment horizontal="right"/>
    </xf>
    <xf numFmtId="0"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left"/>
    </xf>
    <xf numFmtId="0" fontId="7" fillId="0" borderId="0" xfId="0" applyFont="1" applyBorder="1" applyAlignment="1">
      <alignment horizontal="right"/>
    </xf>
    <xf numFmtId="10" fontId="0" fillId="0" borderId="0" xfId="0" applyNumberFormat="1" applyBorder="1"/>
    <xf numFmtId="4" fontId="0" fillId="0" borderId="0" xfId="0" applyNumberFormat="1" applyBorder="1" applyAlignment="1">
      <alignment horizontal="center"/>
    </xf>
    <xf numFmtId="4" fontId="0" fillId="0" borderId="23" xfId="0" applyNumberFormat="1" applyFill="1" applyBorder="1"/>
    <xf numFmtId="4" fontId="7" fillId="0" borderId="0" xfId="0" applyNumberFormat="1" applyFont="1" applyBorder="1" applyAlignment="1">
      <alignment horizontal="center"/>
    </xf>
    <xf numFmtId="4" fontId="0" fillId="0" borderId="0" xfId="0" applyNumberFormat="1" applyBorder="1" applyAlignment="1">
      <alignment horizontal="right"/>
    </xf>
    <xf numFmtId="10" fontId="0" fillId="0" borderId="0" xfId="6" applyNumberFormat="1" applyFont="1" applyBorder="1"/>
    <xf numFmtId="4" fontId="0" fillId="0" borderId="23" xfId="1" applyNumberFormat="1" applyFont="1" applyBorder="1"/>
    <xf numFmtId="44" fontId="0" fillId="0" borderId="0" xfId="0" applyNumberFormat="1" applyBorder="1"/>
    <xf numFmtId="0" fontId="7" fillId="0" borderId="0" xfId="0" applyFont="1" applyBorder="1" applyAlignment="1">
      <alignment horizontal="left" vertical="top" wrapText="1" indent="1"/>
    </xf>
    <xf numFmtId="0" fontId="7" fillId="0" borderId="0" xfId="0" applyFont="1" applyFill="1" applyBorder="1" applyAlignment="1">
      <alignment horizontal="center"/>
    </xf>
    <xf numFmtId="49" fontId="0" fillId="0" borderId="0" xfId="0" applyNumberFormat="1" applyBorder="1" applyAlignment="1">
      <alignment horizontal="right"/>
    </xf>
    <xf numFmtId="4" fontId="7" fillId="0" borderId="0" xfId="0" quotePrefix="1" applyNumberFormat="1" applyFont="1" applyBorder="1"/>
    <xf numFmtId="2" fontId="0" fillId="0" borderId="0" xfId="0" applyNumberFormat="1" applyBorder="1"/>
    <xf numFmtId="39" fontId="0" fillId="0" borderId="0" xfId="0" applyNumberFormat="1" applyBorder="1"/>
    <xf numFmtId="0" fontId="7" fillId="0" borderId="0" xfId="0" applyFont="1" applyFill="1" applyBorder="1" applyAlignment="1">
      <alignment horizontal="right"/>
    </xf>
    <xf numFmtId="0" fontId="7" fillId="0" borderId="0" xfId="0" applyFont="1" applyBorder="1" applyAlignment="1">
      <alignment vertical="top" wrapText="1"/>
    </xf>
    <xf numFmtId="0" fontId="15" fillId="0" borderId="0" xfId="0" applyFont="1" applyFill="1"/>
    <xf numFmtId="44" fontId="7" fillId="0" borderId="0" xfId="0" applyNumberFormat="1" applyFont="1" applyFill="1" applyBorder="1" applyProtection="1">
      <protection locked="0"/>
    </xf>
    <xf numFmtId="0" fontId="17" fillId="0" borderId="0" xfId="0" applyFont="1" applyFill="1"/>
    <xf numFmtId="0" fontId="7" fillId="0" borderId="0" xfId="0" applyNumberFormat="1" applyFont="1" applyFill="1" applyBorder="1" applyAlignment="1">
      <alignment horizontal="center"/>
    </xf>
    <xf numFmtId="49" fontId="7" fillId="0" borderId="0" xfId="0" applyNumberFormat="1"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44" fontId="7" fillId="0" borderId="0" xfId="2" applyFont="1" applyFill="1" applyBorder="1"/>
    <xf numFmtId="166" fontId="7" fillId="0" borderId="0" xfId="0" applyNumberFormat="1" applyFont="1" applyFill="1" applyBorder="1" applyProtection="1">
      <protection locked="0"/>
    </xf>
    <xf numFmtId="0" fontId="17" fillId="0" borderId="0" xfId="0" applyFont="1" applyFill="1" applyAlignment="1">
      <alignment horizontal="center"/>
    </xf>
    <xf numFmtId="10" fontId="7" fillId="0" borderId="0" xfId="0" applyNumberFormat="1" applyFont="1" applyFill="1" applyBorder="1" applyProtection="1">
      <protection locked="0"/>
    </xf>
    <xf numFmtId="0" fontId="16" fillId="0" borderId="0" xfId="0" applyFont="1" applyFill="1"/>
    <xf numFmtId="0" fontId="15" fillId="0" borderId="0" xfId="0" applyFont="1" applyFill="1" applyBorder="1" applyAlignment="1" applyProtection="1">
      <alignment horizontal="center"/>
      <protection locked="0" hidden="1"/>
    </xf>
    <xf numFmtId="0" fontId="18" fillId="0" borderId="0" xfId="7" applyFont="1" applyFill="1" applyBorder="1" applyAlignment="1" applyProtection="1">
      <alignment horizontal="center"/>
      <protection locked="0" hidden="1"/>
    </xf>
    <xf numFmtId="0" fontId="16" fillId="0" borderId="23" xfId="0" applyFont="1" applyBorder="1" applyAlignment="1">
      <alignment horizontal="center"/>
    </xf>
    <xf numFmtId="0" fontId="21" fillId="0" borderId="0" xfId="0" applyFont="1" applyBorder="1" applyAlignment="1">
      <alignment horizontal="center"/>
    </xf>
    <xf numFmtId="0" fontId="21" fillId="0" borderId="0" xfId="0" applyFont="1" applyFill="1" applyBorder="1" applyAlignment="1">
      <alignment horizontal="center"/>
    </xf>
    <xf numFmtId="0" fontId="16" fillId="0" borderId="0" xfId="0" applyFont="1" applyBorder="1" applyAlignment="1">
      <alignment horizontal="center"/>
    </xf>
    <xf numFmtId="0" fontId="0" fillId="0" borderId="0" xfId="0" applyAlignment="1"/>
    <xf numFmtId="2" fontId="7" fillId="0" borderId="0" xfId="0" applyNumberFormat="1" applyFont="1" applyFill="1" applyBorder="1" applyAlignment="1"/>
    <xf numFmtId="0" fontId="0" fillId="0" borderId="0" xfId="0" applyProtection="1">
      <protection locked="0" hidden="1"/>
    </xf>
    <xf numFmtId="0" fontId="0" fillId="0" borderId="3" xfId="0" applyBorder="1" applyAlignment="1"/>
    <xf numFmtId="0" fontId="7" fillId="0" borderId="18" xfId="0" applyFont="1" applyBorder="1" applyAlignment="1">
      <alignment wrapText="1"/>
    </xf>
    <xf numFmtId="2" fontId="1" fillId="0" borderId="0" xfId="0" applyNumberFormat="1" applyFont="1"/>
    <xf numFmtId="0" fontId="1" fillId="0" borderId="0" xfId="0" applyNumberFormat="1" applyFont="1"/>
    <xf numFmtId="0" fontId="2" fillId="5" borderId="3" xfId="0" applyFont="1" applyFill="1" applyBorder="1"/>
    <xf numFmtId="0" fontId="1" fillId="5" borderId="0" xfId="0" applyFont="1" applyFill="1" applyBorder="1" applyAlignment="1">
      <alignment horizontal="right"/>
    </xf>
    <xf numFmtId="0" fontId="1" fillId="5" borderId="3" xfId="0" applyFont="1" applyFill="1" applyBorder="1"/>
    <xf numFmtId="0" fontId="1" fillId="5" borderId="5" xfId="0" applyFont="1" applyFill="1" applyBorder="1"/>
    <xf numFmtId="0" fontId="1" fillId="5" borderId="12" xfId="0" applyFont="1" applyFill="1" applyBorder="1" applyAlignment="1">
      <alignment horizontal="right"/>
    </xf>
    <xf numFmtId="0" fontId="2" fillId="5" borderId="9" xfId="0" applyFont="1" applyFill="1" applyBorder="1"/>
    <xf numFmtId="0" fontId="1" fillId="5" borderId="9" xfId="0" applyFont="1" applyFill="1" applyBorder="1"/>
    <xf numFmtId="165" fontId="1" fillId="5" borderId="9" xfId="0" applyNumberFormat="1" applyFont="1" applyFill="1" applyBorder="1"/>
    <xf numFmtId="164" fontId="1" fillId="5" borderId="9" xfId="0" applyNumberFormat="1" applyFont="1" applyFill="1" applyBorder="1"/>
    <xf numFmtId="0" fontId="7" fillId="0" borderId="0" xfId="0" quotePrefix="1" applyFont="1" applyBorder="1" applyAlignment="1">
      <alignment horizontal="right"/>
    </xf>
    <xf numFmtId="0" fontId="16" fillId="0" borderId="17" xfId="0" applyFont="1" applyFill="1" applyBorder="1" applyAlignment="1">
      <alignment horizontal="right"/>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6" fillId="0" borderId="22" xfId="0" applyFont="1" applyBorder="1" applyAlignment="1">
      <alignment horizontal="right"/>
    </xf>
    <xf numFmtId="0" fontId="7" fillId="0" borderId="23" xfId="0" applyFont="1" applyFill="1" applyBorder="1" applyAlignment="1">
      <alignment horizontal="center"/>
    </xf>
    <xf numFmtId="4" fontId="7" fillId="0" borderId="24" xfId="0" applyNumberFormat="1" applyFont="1" applyFill="1" applyBorder="1" applyAlignment="1">
      <alignment horizontal="center"/>
    </xf>
    <xf numFmtId="0" fontId="16" fillId="0" borderId="14" xfId="0" applyFont="1" applyFill="1" applyBorder="1"/>
    <xf numFmtId="0" fontId="16" fillId="0" borderId="15"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8" fillId="0" borderId="0" xfId="7" applyFill="1" applyBorder="1"/>
    <xf numFmtId="0" fontId="24" fillId="0" borderId="0" xfId="7" applyFont="1" applyFill="1" applyBorder="1"/>
    <xf numFmtId="164" fontId="1" fillId="2" borderId="4" xfId="0" applyNumberFormat="1" applyFont="1" applyFill="1" applyBorder="1" applyAlignment="1">
      <alignment horizontal="right" wrapText="1"/>
    </xf>
    <xf numFmtId="44" fontId="7" fillId="2" borderId="13" xfId="2" applyFont="1" applyFill="1" applyBorder="1" applyProtection="1">
      <protection locked="0"/>
    </xf>
    <xf numFmtId="0" fontId="7" fillId="2" borderId="13" xfId="0" applyFont="1" applyFill="1" applyBorder="1" applyAlignment="1" applyProtection="1">
      <alignment horizontal="center"/>
      <protection locked="0"/>
    </xf>
    <xf numFmtId="0" fontId="7" fillId="2" borderId="13" xfId="0" applyNumberFormat="1" applyFont="1" applyFill="1" applyBorder="1" applyAlignment="1" applyProtection="1">
      <alignment horizontal="center"/>
      <protection locked="0"/>
    </xf>
    <xf numFmtId="0" fontId="10" fillId="0" borderId="1" xfId="0" applyFont="1" applyBorder="1" applyAlignment="1" applyProtection="1">
      <alignment horizontal="left" vertical="top" wrapText="1"/>
    </xf>
    <xf numFmtId="0" fontId="0" fillId="0" borderId="11" xfId="0" applyBorder="1" applyAlignment="1" applyProtection="1"/>
    <xf numFmtId="0" fontId="0" fillId="0" borderId="2" xfId="0" applyBorder="1" applyAlignment="1" applyProtection="1"/>
    <xf numFmtId="0" fontId="0" fillId="0" borderId="3" xfId="0" applyBorder="1" applyAlignment="1" applyProtection="1"/>
    <xf numFmtId="0" fontId="0" fillId="0" borderId="0" xfId="0" applyBorder="1" applyAlignment="1" applyProtection="1"/>
    <xf numFmtId="0" fontId="0" fillId="0" borderId="4" xfId="0" applyBorder="1" applyAlignment="1" applyProtection="1"/>
    <xf numFmtId="0" fontId="0" fillId="0" borderId="5" xfId="0" applyBorder="1" applyAlignment="1"/>
    <xf numFmtId="0" fontId="0" fillId="0" borderId="12" xfId="0" applyBorder="1" applyAlignment="1"/>
    <xf numFmtId="0" fontId="0" fillId="0" borderId="6" xfId="0" applyBorder="1" applyAlignment="1"/>
    <xf numFmtId="0" fontId="22" fillId="4" borderId="28" xfId="7" applyFont="1" applyFill="1" applyBorder="1" applyAlignment="1" applyProtection="1">
      <alignment horizontal="center"/>
      <protection locked="0" hidden="1"/>
    </xf>
    <xf numFmtId="0" fontId="0" fillId="0" borderId="29" xfId="0" applyBorder="1" applyAlignment="1" applyProtection="1">
      <protection locked="0" hidden="1"/>
    </xf>
    <xf numFmtId="0" fontId="0" fillId="0" borderId="30" xfId="0" applyBorder="1" applyAlignment="1" applyProtection="1">
      <protection locked="0" hidden="1"/>
    </xf>
    <xf numFmtId="0" fontId="9" fillId="0" borderId="0" xfId="0" applyFont="1" applyFill="1" applyBorder="1" applyAlignment="1">
      <alignment horizontal="center" vertical="center"/>
    </xf>
    <xf numFmtId="0" fontId="0" fillId="0" borderId="0" xfId="0" applyAlignment="1"/>
    <xf numFmtId="0" fontId="7" fillId="0" borderId="17" xfId="0" applyFont="1" applyBorder="1" applyAlignment="1">
      <alignment horizontal="left" vertical="top" wrapText="1" indent="1"/>
    </xf>
    <xf numFmtId="0" fontId="7" fillId="0" borderId="18" xfId="0" applyFont="1" applyBorder="1" applyAlignment="1">
      <alignment horizontal="left" vertical="top" wrapText="1" indent="1"/>
    </xf>
    <xf numFmtId="0" fontId="7" fillId="0" borderId="19" xfId="0" applyFont="1" applyBorder="1" applyAlignment="1">
      <alignment horizontal="left" vertical="top" wrapText="1" indent="1"/>
    </xf>
    <xf numFmtId="0" fontId="7" fillId="0" borderId="20"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22" xfId="0" applyFont="1" applyBorder="1" applyAlignment="1">
      <alignment horizontal="left" vertical="top" wrapText="1" indent="1"/>
    </xf>
    <xf numFmtId="0" fontId="7" fillId="0" borderId="23" xfId="0" applyFont="1" applyBorder="1" applyAlignment="1">
      <alignment horizontal="left" vertical="top" wrapText="1" indent="1"/>
    </xf>
    <xf numFmtId="0" fontId="7" fillId="0" borderId="24" xfId="0"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0"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21" xfId="0" applyFont="1" applyBorder="1" applyAlignment="1">
      <alignment horizontal="left" vertical="top" wrapText="1" indent="1"/>
    </xf>
    <xf numFmtId="0" fontId="15" fillId="0" borderId="22" xfId="0" applyFont="1" applyBorder="1" applyAlignment="1">
      <alignment horizontal="left" vertical="top" wrapText="1" indent="1"/>
    </xf>
    <xf numFmtId="0" fontId="15" fillId="0" borderId="23" xfId="0" applyFont="1" applyBorder="1" applyAlignment="1">
      <alignment horizontal="left" vertical="top" wrapText="1" indent="1"/>
    </xf>
    <xf numFmtId="0" fontId="15" fillId="0" borderId="24"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0" fontId="7" fillId="0" borderId="16"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17"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7" fillId="0" borderId="22" xfId="0" applyFont="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18" fillId="4" borderId="25" xfId="7" applyFont="1" applyFill="1" applyBorder="1" applyAlignment="1" applyProtection="1">
      <alignment horizontal="center"/>
      <protection locked="0" hidden="1"/>
    </xf>
    <xf numFmtId="0" fontId="18" fillId="4" borderId="26" xfId="7" applyFont="1" applyFill="1" applyBorder="1" applyAlignment="1" applyProtection="1">
      <alignment horizontal="center"/>
      <protection locked="0" hidden="1"/>
    </xf>
    <xf numFmtId="0" fontId="18" fillId="4" borderId="27" xfId="7" applyFont="1" applyFill="1" applyBorder="1" applyAlignment="1" applyProtection="1">
      <alignment horizontal="center"/>
      <protection locked="0" hidden="1"/>
    </xf>
    <xf numFmtId="0" fontId="15" fillId="0" borderId="14" xfId="0" applyFont="1" applyBorder="1" applyAlignment="1">
      <alignment vertical="top" wrapText="1"/>
    </xf>
    <xf numFmtId="0" fontId="15" fillId="0" borderId="15" xfId="0" applyFont="1" applyBorder="1" applyAlignment="1">
      <alignment vertical="top" wrapText="1"/>
    </xf>
    <xf numFmtId="0" fontId="15" fillId="0" borderId="16" xfId="0" applyFont="1" applyBorder="1" applyAlignment="1">
      <alignment vertical="top" wrapText="1"/>
    </xf>
    <xf numFmtId="0" fontId="23" fillId="4" borderId="25" xfId="7" applyFont="1" applyFill="1" applyBorder="1" applyAlignment="1" applyProtection="1">
      <alignment horizontal="center"/>
      <protection locked="0" hidden="1"/>
    </xf>
    <xf numFmtId="0" fontId="23" fillId="4" borderId="26" xfId="7" applyFont="1" applyFill="1" applyBorder="1" applyAlignment="1" applyProtection="1">
      <alignment horizontal="center"/>
      <protection locked="0" hidden="1"/>
    </xf>
    <xf numFmtId="0" fontId="23" fillId="4" borderId="27" xfId="7" applyFont="1" applyFill="1" applyBorder="1" applyAlignment="1" applyProtection="1">
      <alignment horizontal="center"/>
      <protection locked="0" hidden="1"/>
    </xf>
    <xf numFmtId="0" fontId="13" fillId="4" borderId="28" xfId="7" applyFont="1" applyFill="1" applyBorder="1" applyAlignment="1" applyProtection="1">
      <alignment horizontal="center"/>
      <protection locked="0" hidden="1"/>
    </xf>
    <xf numFmtId="0" fontId="13" fillId="4" borderId="29" xfId="7" applyFont="1" applyFill="1" applyBorder="1" applyAlignment="1" applyProtection="1">
      <alignment horizontal="center"/>
      <protection locked="0" hidden="1"/>
    </xf>
    <xf numFmtId="0" fontId="13" fillId="4" borderId="30" xfId="7" applyFont="1" applyFill="1" applyBorder="1" applyAlignment="1" applyProtection="1">
      <alignment horizontal="center"/>
      <protection locked="0" hidden="1"/>
    </xf>
    <xf numFmtId="0" fontId="16" fillId="0" borderId="15" xfId="0" applyFont="1" applyFill="1" applyBorder="1" applyAlignment="1">
      <alignment horizontal="center"/>
    </xf>
    <xf numFmtId="0" fontId="0" fillId="0" borderId="15" xfId="0" applyBorder="1" applyAlignment="1">
      <alignment horizontal="center"/>
    </xf>
    <xf numFmtId="0" fontId="16" fillId="0" borderId="18" xfId="0" applyFont="1" applyFill="1" applyBorder="1" applyAlignment="1">
      <alignment horizontal="center"/>
    </xf>
    <xf numFmtId="0" fontId="0" fillId="0" borderId="18" xfId="0" applyBorder="1" applyAlignment="1">
      <alignment horizontal="center"/>
    </xf>
    <xf numFmtId="1" fontId="7" fillId="0" borderId="23" xfId="0" applyNumberFormat="1" applyFont="1" applyFill="1" applyBorder="1" applyAlignment="1">
      <alignment horizontal="center"/>
    </xf>
    <xf numFmtId="0" fontId="7" fillId="0" borderId="23" xfId="0" applyFont="1" applyFill="1" applyBorder="1" applyAlignment="1">
      <alignment horizontal="center"/>
    </xf>
    <xf numFmtId="0" fontId="16" fillId="0" borderId="0" xfId="0" applyFont="1" applyFill="1" applyBorder="1" applyAlignment="1">
      <alignment horizontal="center"/>
    </xf>
    <xf numFmtId="0" fontId="7" fillId="0" borderId="0" xfId="0" applyFont="1" applyFill="1" applyBorder="1" applyAlignment="1">
      <alignment horizontal="center"/>
    </xf>
  </cellXfs>
  <cellStyles count="8">
    <cellStyle name="Comma" xfId="1" builtinId="3"/>
    <cellStyle name="Currency" xfId="2" builtinId="4"/>
    <cellStyle name="Hyperlink" xfId="7" builtinId="8"/>
    <cellStyle name="Normal" xfId="0" builtinId="0"/>
    <cellStyle name="Normal 2 2" xfId="4" xr:uid="{00000000-0005-0000-0000-000003000000}"/>
    <cellStyle name="Normal 3" xfId="3" xr:uid="{00000000-0005-0000-0000-000004000000}"/>
    <cellStyle name="Percent" xfId="6" builtinId="5"/>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individuals/tax-withholding-estimato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F405-A1D0-441B-9C7C-F52520C27362}">
  <dimension ref="A1:O38"/>
  <sheetViews>
    <sheetView showGridLines="0" zoomScale="85" zoomScaleNormal="85" workbookViewId="0">
      <selection activeCell="B2" sqref="B2:O36"/>
    </sheetView>
  </sheetViews>
  <sheetFormatPr defaultColWidth="8.7109375" defaultRowHeight="15" x14ac:dyDescent="0.25"/>
  <sheetData>
    <row r="1" spans="1:15" ht="15.75" thickBot="1" x14ac:dyDescent="0.3"/>
    <row r="2" spans="1:15" ht="15" customHeight="1" x14ac:dyDescent="0.25">
      <c r="A2" s="144"/>
      <c r="B2" s="175" t="s">
        <v>260</v>
      </c>
      <c r="C2" s="176"/>
      <c r="D2" s="176"/>
      <c r="E2" s="176"/>
      <c r="F2" s="176"/>
      <c r="G2" s="176"/>
      <c r="H2" s="176"/>
      <c r="I2" s="176"/>
      <c r="J2" s="176"/>
      <c r="K2" s="176"/>
      <c r="L2" s="176"/>
      <c r="M2" s="176"/>
      <c r="N2" s="176"/>
      <c r="O2" s="177"/>
    </row>
    <row r="3" spans="1:15" ht="15" customHeight="1" x14ac:dyDescent="0.25">
      <c r="A3" s="144"/>
      <c r="B3" s="178"/>
      <c r="C3" s="179"/>
      <c r="D3" s="179"/>
      <c r="E3" s="179"/>
      <c r="F3" s="179"/>
      <c r="G3" s="179"/>
      <c r="H3" s="179"/>
      <c r="I3" s="179"/>
      <c r="J3" s="179"/>
      <c r="K3" s="179"/>
      <c r="L3" s="179"/>
      <c r="M3" s="179"/>
      <c r="N3" s="179"/>
      <c r="O3" s="180"/>
    </row>
    <row r="4" spans="1:15" ht="15" customHeight="1" x14ac:dyDescent="0.25">
      <c r="A4" s="144"/>
      <c r="B4" s="178"/>
      <c r="C4" s="179"/>
      <c r="D4" s="179"/>
      <c r="E4" s="179"/>
      <c r="F4" s="179"/>
      <c r="G4" s="179"/>
      <c r="H4" s="179"/>
      <c r="I4" s="179"/>
      <c r="J4" s="179"/>
      <c r="K4" s="179"/>
      <c r="L4" s="179"/>
      <c r="M4" s="179"/>
      <c r="N4" s="179"/>
      <c r="O4" s="180"/>
    </row>
    <row r="5" spans="1:15" ht="15" customHeight="1" x14ac:dyDescent="0.25">
      <c r="A5" s="144"/>
      <c r="B5" s="178"/>
      <c r="C5" s="179"/>
      <c r="D5" s="179"/>
      <c r="E5" s="179"/>
      <c r="F5" s="179"/>
      <c r="G5" s="179"/>
      <c r="H5" s="179"/>
      <c r="I5" s="179"/>
      <c r="J5" s="179"/>
      <c r="K5" s="179"/>
      <c r="L5" s="179"/>
      <c r="M5" s="179"/>
      <c r="N5" s="179"/>
      <c r="O5" s="180"/>
    </row>
    <row r="6" spans="1:15" ht="15" customHeight="1" x14ac:dyDescent="0.25">
      <c r="A6" s="144"/>
      <c r="B6" s="178"/>
      <c r="C6" s="179"/>
      <c r="D6" s="179"/>
      <c r="E6" s="179"/>
      <c r="F6" s="179"/>
      <c r="G6" s="179"/>
      <c r="H6" s="179"/>
      <c r="I6" s="179"/>
      <c r="J6" s="179"/>
      <c r="K6" s="179"/>
      <c r="L6" s="179"/>
      <c r="M6" s="179"/>
      <c r="N6" s="179"/>
      <c r="O6" s="180"/>
    </row>
    <row r="7" spans="1:15" ht="15" customHeight="1" x14ac:dyDescent="0.25">
      <c r="A7" s="144"/>
      <c r="B7" s="178"/>
      <c r="C7" s="179"/>
      <c r="D7" s="179"/>
      <c r="E7" s="179"/>
      <c r="F7" s="179"/>
      <c r="G7" s="179"/>
      <c r="H7" s="179"/>
      <c r="I7" s="179"/>
      <c r="J7" s="179"/>
      <c r="K7" s="179"/>
      <c r="L7" s="179"/>
      <c r="M7" s="179"/>
      <c r="N7" s="179"/>
      <c r="O7" s="180"/>
    </row>
    <row r="8" spans="1:15" ht="15" customHeight="1" x14ac:dyDescent="0.25">
      <c r="A8" s="144"/>
      <c r="B8" s="178"/>
      <c r="C8" s="179"/>
      <c r="D8" s="179"/>
      <c r="E8" s="179"/>
      <c r="F8" s="179"/>
      <c r="G8" s="179"/>
      <c r="H8" s="179"/>
      <c r="I8" s="179"/>
      <c r="J8" s="179"/>
      <c r="K8" s="179"/>
      <c r="L8" s="179"/>
      <c r="M8" s="179"/>
      <c r="N8" s="179"/>
      <c r="O8" s="180"/>
    </row>
    <row r="9" spans="1:15" ht="15" customHeight="1" x14ac:dyDescent="0.25">
      <c r="A9" s="144"/>
      <c r="B9" s="178"/>
      <c r="C9" s="179"/>
      <c r="D9" s="179"/>
      <c r="E9" s="179"/>
      <c r="F9" s="179"/>
      <c r="G9" s="179"/>
      <c r="H9" s="179"/>
      <c r="I9" s="179"/>
      <c r="J9" s="179"/>
      <c r="K9" s="179"/>
      <c r="L9" s="179"/>
      <c r="M9" s="179"/>
      <c r="N9" s="179"/>
      <c r="O9" s="180"/>
    </row>
    <row r="10" spans="1:15" ht="15" customHeight="1" x14ac:dyDescent="0.25">
      <c r="A10" s="144"/>
      <c r="B10" s="178"/>
      <c r="C10" s="179"/>
      <c r="D10" s="179"/>
      <c r="E10" s="179"/>
      <c r="F10" s="179"/>
      <c r="G10" s="179"/>
      <c r="H10" s="179"/>
      <c r="I10" s="179"/>
      <c r="J10" s="179"/>
      <c r="K10" s="179"/>
      <c r="L10" s="179"/>
      <c r="M10" s="179"/>
      <c r="N10" s="179"/>
      <c r="O10" s="180"/>
    </row>
    <row r="11" spans="1:15" ht="15" customHeight="1" x14ac:dyDescent="0.25">
      <c r="A11" s="144"/>
      <c r="B11" s="178"/>
      <c r="C11" s="179"/>
      <c r="D11" s="179"/>
      <c r="E11" s="179"/>
      <c r="F11" s="179"/>
      <c r="G11" s="179"/>
      <c r="H11" s="179"/>
      <c r="I11" s="179"/>
      <c r="J11" s="179"/>
      <c r="K11" s="179"/>
      <c r="L11" s="179"/>
      <c r="M11" s="179"/>
      <c r="N11" s="179"/>
      <c r="O11" s="180"/>
    </row>
    <row r="12" spans="1:15" ht="15" customHeight="1" x14ac:dyDescent="0.25">
      <c r="A12" s="144"/>
      <c r="B12" s="178"/>
      <c r="C12" s="179"/>
      <c r="D12" s="179"/>
      <c r="E12" s="179"/>
      <c r="F12" s="179"/>
      <c r="G12" s="179"/>
      <c r="H12" s="179"/>
      <c r="I12" s="179"/>
      <c r="J12" s="179"/>
      <c r="K12" s="179"/>
      <c r="L12" s="179"/>
      <c r="M12" s="179"/>
      <c r="N12" s="179"/>
      <c r="O12" s="180"/>
    </row>
    <row r="13" spans="1:15" ht="15" customHeight="1" x14ac:dyDescent="0.25">
      <c r="A13" s="144"/>
      <c r="B13" s="178"/>
      <c r="C13" s="179"/>
      <c r="D13" s="179"/>
      <c r="E13" s="179"/>
      <c r="F13" s="179"/>
      <c r="G13" s="179"/>
      <c r="H13" s="179"/>
      <c r="I13" s="179"/>
      <c r="J13" s="179"/>
      <c r="K13" s="179"/>
      <c r="L13" s="179"/>
      <c r="M13" s="179"/>
      <c r="N13" s="179"/>
      <c r="O13" s="180"/>
    </row>
    <row r="14" spans="1:15" ht="15" customHeight="1" x14ac:dyDescent="0.25">
      <c r="A14" s="144"/>
      <c r="B14" s="178"/>
      <c r="C14" s="179"/>
      <c r="D14" s="179"/>
      <c r="E14" s="179"/>
      <c r="F14" s="179"/>
      <c r="G14" s="179"/>
      <c r="H14" s="179"/>
      <c r="I14" s="179"/>
      <c r="J14" s="179"/>
      <c r="K14" s="179"/>
      <c r="L14" s="179"/>
      <c r="M14" s="179"/>
      <c r="N14" s="179"/>
      <c r="O14" s="180"/>
    </row>
    <row r="15" spans="1:15" ht="15" customHeight="1" x14ac:dyDescent="0.25">
      <c r="A15" s="144"/>
      <c r="B15" s="178"/>
      <c r="C15" s="179"/>
      <c r="D15" s="179"/>
      <c r="E15" s="179"/>
      <c r="F15" s="179"/>
      <c r="G15" s="179"/>
      <c r="H15" s="179"/>
      <c r="I15" s="179"/>
      <c r="J15" s="179"/>
      <c r="K15" s="179"/>
      <c r="L15" s="179"/>
      <c r="M15" s="179"/>
      <c r="N15" s="179"/>
      <c r="O15" s="180"/>
    </row>
    <row r="16" spans="1:15" ht="15" customHeight="1" x14ac:dyDescent="0.25">
      <c r="A16" s="144"/>
      <c r="B16" s="178"/>
      <c r="C16" s="179"/>
      <c r="D16" s="179"/>
      <c r="E16" s="179"/>
      <c r="F16" s="179"/>
      <c r="G16" s="179"/>
      <c r="H16" s="179"/>
      <c r="I16" s="179"/>
      <c r="J16" s="179"/>
      <c r="K16" s="179"/>
      <c r="L16" s="179"/>
      <c r="M16" s="179"/>
      <c r="N16" s="179"/>
      <c r="O16" s="180"/>
    </row>
    <row r="17" spans="1:15" ht="15" customHeight="1" x14ac:dyDescent="0.25">
      <c r="A17" s="144"/>
      <c r="B17" s="178"/>
      <c r="C17" s="179"/>
      <c r="D17" s="179"/>
      <c r="E17" s="179"/>
      <c r="F17" s="179"/>
      <c r="G17" s="179"/>
      <c r="H17" s="179"/>
      <c r="I17" s="179"/>
      <c r="J17" s="179"/>
      <c r="K17" s="179"/>
      <c r="L17" s="179"/>
      <c r="M17" s="179"/>
      <c r="N17" s="179"/>
      <c r="O17" s="180"/>
    </row>
    <row r="18" spans="1:15" ht="15" customHeight="1" x14ac:dyDescent="0.25">
      <c r="A18" s="144"/>
      <c r="B18" s="178"/>
      <c r="C18" s="179"/>
      <c r="D18" s="179"/>
      <c r="E18" s="179"/>
      <c r="F18" s="179"/>
      <c r="G18" s="179"/>
      <c r="H18" s="179"/>
      <c r="I18" s="179"/>
      <c r="J18" s="179"/>
      <c r="K18" s="179"/>
      <c r="L18" s="179"/>
      <c r="M18" s="179"/>
      <c r="N18" s="179"/>
      <c r="O18" s="180"/>
    </row>
    <row r="19" spans="1:15" ht="15" customHeight="1" x14ac:dyDescent="0.25">
      <c r="A19" s="144"/>
      <c r="B19" s="178"/>
      <c r="C19" s="179"/>
      <c r="D19" s="179"/>
      <c r="E19" s="179"/>
      <c r="F19" s="179"/>
      <c r="G19" s="179"/>
      <c r="H19" s="179"/>
      <c r="I19" s="179"/>
      <c r="J19" s="179"/>
      <c r="K19" s="179"/>
      <c r="L19" s="179"/>
      <c r="M19" s="179"/>
      <c r="N19" s="179"/>
      <c r="O19" s="180"/>
    </row>
    <row r="20" spans="1:15" ht="15" customHeight="1" x14ac:dyDescent="0.25">
      <c r="A20" s="144"/>
      <c r="B20" s="178"/>
      <c r="C20" s="179"/>
      <c r="D20" s="179"/>
      <c r="E20" s="179"/>
      <c r="F20" s="179"/>
      <c r="G20" s="179"/>
      <c r="H20" s="179"/>
      <c r="I20" s="179"/>
      <c r="J20" s="179"/>
      <c r="K20" s="179"/>
      <c r="L20" s="179"/>
      <c r="M20" s="179"/>
      <c r="N20" s="179"/>
      <c r="O20" s="180"/>
    </row>
    <row r="21" spans="1:15" ht="15" customHeight="1" x14ac:dyDescent="0.25">
      <c r="A21" s="144"/>
      <c r="B21" s="178"/>
      <c r="C21" s="179"/>
      <c r="D21" s="179"/>
      <c r="E21" s="179"/>
      <c r="F21" s="179"/>
      <c r="G21" s="179"/>
      <c r="H21" s="179"/>
      <c r="I21" s="179"/>
      <c r="J21" s="179"/>
      <c r="K21" s="179"/>
      <c r="L21" s="179"/>
      <c r="M21" s="179"/>
      <c r="N21" s="179"/>
      <c r="O21" s="180"/>
    </row>
    <row r="22" spans="1:15" ht="15" customHeight="1" x14ac:dyDescent="0.25">
      <c r="A22" s="144"/>
      <c r="B22" s="178"/>
      <c r="C22" s="179"/>
      <c r="D22" s="179"/>
      <c r="E22" s="179"/>
      <c r="F22" s="179"/>
      <c r="G22" s="179"/>
      <c r="H22" s="179"/>
      <c r="I22" s="179"/>
      <c r="J22" s="179"/>
      <c r="K22" s="179"/>
      <c r="L22" s="179"/>
      <c r="M22" s="179"/>
      <c r="N22" s="179"/>
      <c r="O22" s="180"/>
    </row>
    <row r="23" spans="1:15" ht="15" customHeight="1" x14ac:dyDescent="0.25">
      <c r="A23" s="144"/>
      <c r="B23" s="178"/>
      <c r="C23" s="179"/>
      <c r="D23" s="179"/>
      <c r="E23" s="179"/>
      <c r="F23" s="179"/>
      <c r="G23" s="179"/>
      <c r="H23" s="179"/>
      <c r="I23" s="179"/>
      <c r="J23" s="179"/>
      <c r="K23" s="179"/>
      <c r="L23" s="179"/>
      <c r="M23" s="179"/>
      <c r="N23" s="179"/>
      <c r="O23" s="180"/>
    </row>
    <row r="24" spans="1:15" ht="15" customHeight="1" x14ac:dyDescent="0.25">
      <c r="A24" s="144"/>
      <c r="B24" s="178"/>
      <c r="C24" s="179"/>
      <c r="D24" s="179"/>
      <c r="E24" s="179"/>
      <c r="F24" s="179"/>
      <c r="G24" s="179"/>
      <c r="H24" s="179"/>
      <c r="I24" s="179"/>
      <c r="J24" s="179"/>
      <c r="K24" s="179"/>
      <c r="L24" s="179"/>
      <c r="M24" s="179"/>
      <c r="N24" s="179"/>
      <c r="O24" s="180"/>
    </row>
    <row r="25" spans="1:15" ht="15" customHeight="1" x14ac:dyDescent="0.25">
      <c r="A25" s="144"/>
      <c r="B25" s="178"/>
      <c r="C25" s="179"/>
      <c r="D25" s="179"/>
      <c r="E25" s="179"/>
      <c r="F25" s="179"/>
      <c r="G25" s="179"/>
      <c r="H25" s="179"/>
      <c r="I25" s="179"/>
      <c r="J25" s="179"/>
      <c r="K25" s="179"/>
      <c r="L25" s="179"/>
      <c r="M25" s="179"/>
      <c r="N25" s="179"/>
      <c r="O25" s="180"/>
    </row>
    <row r="26" spans="1:15" ht="15" customHeight="1" x14ac:dyDescent="0.25">
      <c r="A26" s="144"/>
      <c r="B26" s="178"/>
      <c r="C26" s="179"/>
      <c r="D26" s="179"/>
      <c r="E26" s="179"/>
      <c r="F26" s="179"/>
      <c r="G26" s="179"/>
      <c r="H26" s="179"/>
      <c r="I26" s="179"/>
      <c r="J26" s="179"/>
      <c r="K26" s="179"/>
      <c r="L26" s="179"/>
      <c r="M26" s="179"/>
      <c r="N26" s="179"/>
      <c r="O26" s="180"/>
    </row>
    <row r="27" spans="1:15" ht="15" customHeight="1" x14ac:dyDescent="0.25">
      <c r="A27" s="144"/>
      <c r="B27" s="178"/>
      <c r="C27" s="179"/>
      <c r="D27" s="179"/>
      <c r="E27" s="179"/>
      <c r="F27" s="179"/>
      <c r="G27" s="179"/>
      <c r="H27" s="179"/>
      <c r="I27" s="179"/>
      <c r="J27" s="179"/>
      <c r="K27" s="179"/>
      <c r="L27" s="179"/>
      <c r="M27" s="179"/>
      <c r="N27" s="179"/>
      <c r="O27" s="180"/>
    </row>
    <row r="28" spans="1:15" ht="15" customHeight="1" x14ac:dyDescent="0.25">
      <c r="A28" s="144"/>
      <c r="B28" s="178"/>
      <c r="C28" s="179"/>
      <c r="D28" s="179"/>
      <c r="E28" s="179"/>
      <c r="F28" s="179"/>
      <c r="G28" s="179"/>
      <c r="H28" s="179"/>
      <c r="I28" s="179"/>
      <c r="J28" s="179"/>
      <c r="K28" s="179"/>
      <c r="L28" s="179"/>
      <c r="M28" s="179"/>
      <c r="N28" s="179"/>
      <c r="O28" s="180"/>
    </row>
    <row r="29" spans="1:15" ht="15" customHeight="1" x14ac:dyDescent="0.25">
      <c r="A29" s="144"/>
      <c r="B29" s="178"/>
      <c r="C29" s="179"/>
      <c r="D29" s="179"/>
      <c r="E29" s="179"/>
      <c r="F29" s="179"/>
      <c r="G29" s="179"/>
      <c r="H29" s="179"/>
      <c r="I29" s="179"/>
      <c r="J29" s="179"/>
      <c r="K29" s="179"/>
      <c r="L29" s="179"/>
      <c r="M29" s="179"/>
      <c r="N29" s="179"/>
      <c r="O29" s="180"/>
    </row>
    <row r="30" spans="1:15" ht="15" customHeight="1" x14ac:dyDescent="0.25">
      <c r="A30" s="144"/>
      <c r="B30" s="178"/>
      <c r="C30" s="179"/>
      <c r="D30" s="179"/>
      <c r="E30" s="179"/>
      <c r="F30" s="179"/>
      <c r="G30" s="179"/>
      <c r="H30" s="179"/>
      <c r="I30" s="179"/>
      <c r="J30" s="179"/>
      <c r="K30" s="179"/>
      <c r="L30" s="179"/>
      <c r="M30" s="179"/>
      <c r="N30" s="179"/>
      <c r="O30" s="180"/>
    </row>
    <row r="31" spans="1:15" ht="15" customHeight="1" x14ac:dyDescent="0.25">
      <c r="A31" s="144"/>
      <c r="B31" s="178"/>
      <c r="C31" s="179"/>
      <c r="D31" s="179"/>
      <c r="E31" s="179"/>
      <c r="F31" s="179"/>
      <c r="G31" s="179"/>
      <c r="H31" s="179"/>
      <c r="I31" s="179"/>
      <c r="J31" s="179"/>
      <c r="K31" s="179"/>
      <c r="L31" s="179"/>
      <c r="M31" s="179"/>
      <c r="N31" s="179"/>
      <c r="O31" s="180"/>
    </row>
    <row r="32" spans="1:15" ht="15" customHeight="1" x14ac:dyDescent="0.25">
      <c r="A32" s="144"/>
      <c r="B32" s="178"/>
      <c r="C32" s="179"/>
      <c r="D32" s="179"/>
      <c r="E32" s="179"/>
      <c r="F32" s="179"/>
      <c r="G32" s="179"/>
      <c r="H32" s="179"/>
      <c r="I32" s="179"/>
      <c r="J32" s="179"/>
      <c r="K32" s="179"/>
      <c r="L32" s="179"/>
      <c r="M32" s="179"/>
      <c r="N32" s="179"/>
      <c r="O32" s="180"/>
    </row>
    <row r="33" spans="1:15" ht="15" customHeight="1" x14ac:dyDescent="0.25">
      <c r="A33" s="144"/>
      <c r="B33" s="178"/>
      <c r="C33" s="179"/>
      <c r="D33" s="179"/>
      <c r="E33" s="179"/>
      <c r="F33" s="179"/>
      <c r="G33" s="179"/>
      <c r="H33" s="179"/>
      <c r="I33" s="179"/>
      <c r="J33" s="179"/>
      <c r="K33" s="179"/>
      <c r="L33" s="179"/>
      <c r="M33" s="179"/>
      <c r="N33" s="179"/>
      <c r="O33" s="180"/>
    </row>
    <row r="34" spans="1:15" ht="15" customHeight="1" x14ac:dyDescent="0.25">
      <c r="A34" s="144"/>
      <c r="B34" s="178"/>
      <c r="C34" s="179"/>
      <c r="D34" s="179"/>
      <c r="E34" s="179"/>
      <c r="F34" s="179"/>
      <c r="G34" s="179"/>
      <c r="H34" s="179"/>
      <c r="I34" s="179"/>
      <c r="J34" s="179"/>
      <c r="K34" s="179"/>
      <c r="L34" s="179"/>
      <c r="M34" s="179"/>
      <c r="N34" s="179"/>
      <c r="O34" s="180"/>
    </row>
    <row r="35" spans="1:15" ht="15" customHeight="1" x14ac:dyDescent="0.25">
      <c r="A35" s="144"/>
      <c r="B35" s="178"/>
      <c r="C35" s="179"/>
      <c r="D35" s="179"/>
      <c r="E35" s="179"/>
      <c r="F35" s="179"/>
      <c r="G35" s="179"/>
      <c r="H35" s="179"/>
      <c r="I35" s="179"/>
      <c r="J35" s="179"/>
      <c r="K35" s="179"/>
      <c r="L35" s="179"/>
      <c r="M35" s="179"/>
      <c r="N35" s="179"/>
      <c r="O35" s="180"/>
    </row>
    <row r="36" spans="1:15" ht="15" customHeight="1" thickBot="1" x14ac:dyDescent="0.3">
      <c r="A36" s="144"/>
      <c r="B36" s="181"/>
      <c r="C36" s="182"/>
      <c r="D36" s="182"/>
      <c r="E36" s="182"/>
      <c r="F36" s="182"/>
      <c r="G36" s="182"/>
      <c r="H36" s="182"/>
      <c r="I36" s="182"/>
      <c r="J36" s="182"/>
      <c r="K36" s="182"/>
      <c r="L36" s="182"/>
      <c r="M36" s="182"/>
      <c r="N36" s="182"/>
      <c r="O36" s="183"/>
    </row>
    <row r="37" spans="1:15" ht="15" customHeight="1" thickBot="1" x14ac:dyDescent="0.3">
      <c r="B37" s="145"/>
      <c r="C37" s="142"/>
      <c r="D37" s="142"/>
      <c r="E37" s="142"/>
      <c r="F37" s="142"/>
      <c r="G37" s="142"/>
      <c r="H37" s="142"/>
      <c r="I37" s="142"/>
      <c r="J37" s="142"/>
      <c r="K37" s="142"/>
      <c r="L37" s="142"/>
      <c r="M37" s="142"/>
      <c r="N37" s="142"/>
      <c r="O37" s="142"/>
    </row>
    <row r="38" spans="1:15" ht="16.5" thickBot="1" x14ac:dyDescent="0.3">
      <c r="B38" s="184" t="s">
        <v>247</v>
      </c>
      <c r="C38" s="185"/>
      <c r="D38" s="185"/>
      <c r="E38" s="185"/>
      <c r="F38" s="185"/>
      <c r="G38" s="185"/>
      <c r="H38" s="185"/>
      <c r="I38" s="185"/>
      <c r="J38" s="185"/>
      <c r="K38" s="185"/>
      <c r="L38" s="185"/>
      <c r="M38" s="185"/>
      <c r="N38" s="185"/>
      <c r="O38" s="186"/>
    </row>
  </sheetData>
  <sheetProtection algorithmName="SHA-512" hashValue="Npi1wf0dpZy4M3fcAW1WuvQmzJFaX+1XqIsKcolMHW5jNU4lYjc4Xdn8cnPUEjsowiygEjgzwhRbok0sqc/IpQ==" saltValue="/gcnJKP2uIqbRtuIyHjLgA==" spinCount="100000" sheet="1" objects="1" scenarios="1"/>
  <mergeCells count="2">
    <mergeCell ref="B2:O36"/>
    <mergeCell ref="B38:O38"/>
  </mergeCells>
  <hyperlinks>
    <hyperlink ref="B38:G38" location="'Data Entry'!A1" display="'Data Entry'!A1" xr:uid="{F1892A44-C200-4F13-9A1A-2106175C6A49}"/>
    <hyperlink ref="B38" location="'Data Entry'!C4" display="I have read the information above and would like to proceed to the calculation tool." xr:uid="{D6B982B1-BC65-4B94-8E6C-3593660AE270}"/>
    <hyperlink ref="B38:L38" location="'Data Entry'!A1" display="I have read the information above and would like to proceed to the calculation tool." xr:uid="{B0DB1942-A848-48C3-9A91-0C81E29E6E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8E6A-D305-4C39-9E15-4062855F2D70}">
  <sheetPr>
    <pageSetUpPr fitToPage="1"/>
  </sheetPr>
  <dimension ref="A1:U228"/>
  <sheetViews>
    <sheetView showGridLines="0" tabSelected="1" zoomScale="85" zoomScaleNormal="85" workbookViewId="0">
      <selection activeCell="G24" sqref="G24"/>
    </sheetView>
  </sheetViews>
  <sheetFormatPr defaultColWidth="8.85546875" defaultRowHeight="12.75" x14ac:dyDescent="0.2"/>
  <cols>
    <col min="1" max="1" width="35.28515625" style="34" customWidth="1"/>
    <col min="2" max="2" width="1.7109375" style="34" customWidth="1"/>
    <col min="3" max="3" width="22.42578125" style="34" bestFit="1" customWidth="1"/>
    <col min="4" max="4" width="2" style="125" customWidth="1"/>
    <col min="5" max="5" width="23.85546875" style="34" bestFit="1" customWidth="1"/>
    <col min="6" max="6" width="2.140625" style="34" customWidth="1"/>
    <col min="7" max="7" width="19.5703125" style="34" customWidth="1"/>
    <col min="8" max="8" width="3.140625" style="34" customWidth="1"/>
    <col min="9" max="12" width="8.85546875" style="34"/>
    <col min="13" max="21" width="9.7109375" style="34" customWidth="1"/>
    <col min="22" max="260" width="8.85546875" style="34"/>
    <col min="261" max="261" width="43.28515625" style="34" customWidth="1"/>
    <col min="262" max="262" width="1.7109375" style="34" customWidth="1"/>
    <col min="263" max="263" width="18.5703125" style="34" bestFit="1" customWidth="1"/>
    <col min="264" max="264" width="3.140625" style="34" customWidth="1"/>
    <col min="265" max="268" width="8.85546875" style="34"/>
    <col min="269" max="277" width="9.7109375" style="34" customWidth="1"/>
    <col min="278" max="516" width="8.85546875" style="34"/>
    <col min="517" max="517" width="43.28515625" style="34" customWidth="1"/>
    <col min="518" max="518" width="1.7109375" style="34" customWidth="1"/>
    <col min="519" max="519" width="18.5703125" style="34" bestFit="1" customWidth="1"/>
    <col min="520" max="520" width="3.140625" style="34" customWidth="1"/>
    <col min="521" max="524" width="8.85546875" style="34"/>
    <col min="525" max="533" width="9.7109375" style="34" customWidth="1"/>
    <col min="534" max="772" width="8.85546875" style="34"/>
    <col min="773" max="773" width="43.28515625" style="34" customWidth="1"/>
    <col min="774" max="774" width="1.7109375" style="34" customWidth="1"/>
    <col min="775" max="775" width="18.5703125" style="34" bestFit="1" customWidth="1"/>
    <col min="776" max="776" width="3.140625" style="34" customWidth="1"/>
    <col min="777" max="780" width="8.85546875" style="34"/>
    <col min="781" max="789" width="9.7109375" style="34" customWidth="1"/>
    <col min="790" max="1028" width="8.85546875" style="34"/>
    <col min="1029" max="1029" width="43.28515625" style="34" customWidth="1"/>
    <col min="1030" max="1030" width="1.7109375" style="34" customWidth="1"/>
    <col min="1031" max="1031" width="18.5703125" style="34" bestFit="1" customWidth="1"/>
    <col min="1032" max="1032" width="3.140625" style="34" customWidth="1"/>
    <col min="1033" max="1036" width="8.85546875" style="34"/>
    <col min="1037" max="1045" width="9.7109375" style="34" customWidth="1"/>
    <col min="1046" max="1284" width="8.85546875" style="34"/>
    <col min="1285" max="1285" width="43.28515625" style="34" customWidth="1"/>
    <col min="1286" max="1286" width="1.7109375" style="34" customWidth="1"/>
    <col min="1287" max="1287" width="18.5703125" style="34" bestFit="1" customWidth="1"/>
    <col min="1288" max="1288" width="3.140625" style="34" customWidth="1"/>
    <col min="1289" max="1292" width="8.85546875" style="34"/>
    <col min="1293" max="1301" width="9.7109375" style="34" customWidth="1"/>
    <col min="1302" max="1540" width="8.85546875" style="34"/>
    <col min="1541" max="1541" width="43.28515625" style="34" customWidth="1"/>
    <col min="1542" max="1542" width="1.7109375" style="34" customWidth="1"/>
    <col min="1543" max="1543" width="18.5703125" style="34" bestFit="1" customWidth="1"/>
    <col min="1544" max="1544" width="3.140625" style="34" customWidth="1"/>
    <col min="1545" max="1548" width="8.85546875" style="34"/>
    <col min="1549" max="1557" width="9.7109375" style="34" customWidth="1"/>
    <col min="1558" max="1796" width="8.85546875" style="34"/>
    <col min="1797" max="1797" width="43.28515625" style="34" customWidth="1"/>
    <col min="1798" max="1798" width="1.7109375" style="34" customWidth="1"/>
    <col min="1799" max="1799" width="18.5703125" style="34" bestFit="1" customWidth="1"/>
    <col min="1800" max="1800" width="3.140625" style="34" customWidth="1"/>
    <col min="1801" max="1804" width="8.85546875" style="34"/>
    <col min="1805" max="1813" width="9.7109375" style="34" customWidth="1"/>
    <col min="1814" max="2052" width="8.85546875" style="34"/>
    <col min="2053" max="2053" width="43.28515625" style="34" customWidth="1"/>
    <col min="2054" max="2054" width="1.7109375" style="34" customWidth="1"/>
    <col min="2055" max="2055" width="18.5703125" style="34" bestFit="1" customWidth="1"/>
    <col min="2056" max="2056" width="3.140625" style="34" customWidth="1"/>
    <col min="2057" max="2060" width="8.85546875" style="34"/>
    <col min="2061" max="2069" width="9.7109375" style="34" customWidth="1"/>
    <col min="2070" max="2308" width="8.85546875" style="34"/>
    <col min="2309" max="2309" width="43.28515625" style="34" customWidth="1"/>
    <col min="2310" max="2310" width="1.7109375" style="34" customWidth="1"/>
    <col min="2311" max="2311" width="18.5703125" style="34" bestFit="1" customWidth="1"/>
    <col min="2312" max="2312" width="3.140625" style="34" customWidth="1"/>
    <col min="2313" max="2316" width="8.85546875" style="34"/>
    <col min="2317" max="2325" width="9.7109375" style="34" customWidth="1"/>
    <col min="2326" max="2564" width="8.85546875" style="34"/>
    <col min="2565" max="2565" width="43.28515625" style="34" customWidth="1"/>
    <col min="2566" max="2566" width="1.7109375" style="34" customWidth="1"/>
    <col min="2567" max="2567" width="18.5703125" style="34" bestFit="1" customWidth="1"/>
    <col min="2568" max="2568" width="3.140625" style="34" customWidth="1"/>
    <col min="2569" max="2572" width="8.85546875" style="34"/>
    <col min="2573" max="2581" width="9.7109375" style="34" customWidth="1"/>
    <col min="2582" max="2820" width="8.85546875" style="34"/>
    <col min="2821" max="2821" width="43.28515625" style="34" customWidth="1"/>
    <col min="2822" max="2822" width="1.7109375" style="34" customWidth="1"/>
    <col min="2823" max="2823" width="18.5703125" style="34" bestFit="1" customWidth="1"/>
    <col min="2824" max="2824" width="3.140625" style="34" customWidth="1"/>
    <col min="2825" max="2828" width="8.85546875" style="34"/>
    <col min="2829" max="2837" width="9.7109375" style="34" customWidth="1"/>
    <col min="2838" max="3076" width="8.85546875" style="34"/>
    <col min="3077" max="3077" width="43.28515625" style="34" customWidth="1"/>
    <col min="3078" max="3078" width="1.7109375" style="34" customWidth="1"/>
    <col min="3079" max="3079" width="18.5703125" style="34" bestFit="1" customWidth="1"/>
    <col min="3080" max="3080" width="3.140625" style="34" customWidth="1"/>
    <col min="3081" max="3084" width="8.85546875" style="34"/>
    <col min="3085" max="3093" width="9.7109375" style="34" customWidth="1"/>
    <col min="3094" max="3332" width="8.85546875" style="34"/>
    <col min="3333" max="3333" width="43.28515625" style="34" customWidth="1"/>
    <col min="3334" max="3334" width="1.7109375" style="34" customWidth="1"/>
    <col min="3335" max="3335" width="18.5703125" style="34" bestFit="1" customWidth="1"/>
    <col min="3336" max="3336" width="3.140625" style="34" customWidth="1"/>
    <col min="3337" max="3340" width="8.85546875" style="34"/>
    <col min="3341" max="3349" width="9.7109375" style="34" customWidth="1"/>
    <col min="3350" max="3588" width="8.85546875" style="34"/>
    <col min="3589" max="3589" width="43.28515625" style="34" customWidth="1"/>
    <col min="3590" max="3590" width="1.7109375" style="34" customWidth="1"/>
    <col min="3591" max="3591" width="18.5703125" style="34" bestFit="1" customWidth="1"/>
    <col min="3592" max="3592" width="3.140625" style="34" customWidth="1"/>
    <col min="3593" max="3596" width="8.85546875" style="34"/>
    <col min="3597" max="3605" width="9.7109375" style="34" customWidth="1"/>
    <col min="3606" max="3844" width="8.85546875" style="34"/>
    <col min="3845" max="3845" width="43.28515625" style="34" customWidth="1"/>
    <col min="3846" max="3846" width="1.7109375" style="34" customWidth="1"/>
    <col min="3847" max="3847" width="18.5703125" style="34" bestFit="1" customWidth="1"/>
    <col min="3848" max="3848" width="3.140625" style="34" customWidth="1"/>
    <col min="3849" max="3852" width="8.85546875" style="34"/>
    <col min="3853" max="3861" width="9.7109375" style="34" customWidth="1"/>
    <col min="3862" max="4100" width="8.85546875" style="34"/>
    <col min="4101" max="4101" width="43.28515625" style="34" customWidth="1"/>
    <col min="4102" max="4102" width="1.7109375" style="34" customWidth="1"/>
    <col min="4103" max="4103" width="18.5703125" style="34" bestFit="1" customWidth="1"/>
    <col min="4104" max="4104" width="3.140625" style="34" customWidth="1"/>
    <col min="4105" max="4108" width="8.85546875" style="34"/>
    <col min="4109" max="4117" width="9.7109375" style="34" customWidth="1"/>
    <col min="4118" max="4356" width="8.85546875" style="34"/>
    <col min="4357" max="4357" width="43.28515625" style="34" customWidth="1"/>
    <col min="4358" max="4358" width="1.7109375" style="34" customWidth="1"/>
    <col min="4359" max="4359" width="18.5703125" style="34" bestFit="1" customWidth="1"/>
    <col min="4360" max="4360" width="3.140625" style="34" customWidth="1"/>
    <col min="4361" max="4364" width="8.85546875" style="34"/>
    <col min="4365" max="4373" width="9.7109375" style="34" customWidth="1"/>
    <col min="4374" max="4612" width="8.85546875" style="34"/>
    <col min="4613" max="4613" width="43.28515625" style="34" customWidth="1"/>
    <col min="4614" max="4614" width="1.7109375" style="34" customWidth="1"/>
    <col min="4615" max="4615" width="18.5703125" style="34" bestFit="1" customWidth="1"/>
    <col min="4616" max="4616" width="3.140625" style="34" customWidth="1"/>
    <col min="4617" max="4620" width="8.85546875" style="34"/>
    <col min="4621" max="4629" width="9.7109375" style="34" customWidth="1"/>
    <col min="4630" max="4868" width="8.85546875" style="34"/>
    <col min="4869" max="4869" width="43.28515625" style="34" customWidth="1"/>
    <col min="4870" max="4870" width="1.7109375" style="34" customWidth="1"/>
    <col min="4871" max="4871" width="18.5703125" style="34" bestFit="1" customWidth="1"/>
    <col min="4872" max="4872" width="3.140625" style="34" customWidth="1"/>
    <col min="4873" max="4876" width="8.85546875" style="34"/>
    <col min="4877" max="4885" width="9.7109375" style="34" customWidth="1"/>
    <col min="4886" max="5124" width="8.85546875" style="34"/>
    <col min="5125" max="5125" width="43.28515625" style="34" customWidth="1"/>
    <col min="5126" max="5126" width="1.7109375" style="34" customWidth="1"/>
    <col min="5127" max="5127" width="18.5703125" style="34" bestFit="1" customWidth="1"/>
    <col min="5128" max="5128" width="3.140625" style="34" customWidth="1"/>
    <col min="5129" max="5132" width="8.85546875" style="34"/>
    <col min="5133" max="5141" width="9.7109375" style="34" customWidth="1"/>
    <col min="5142" max="5380" width="8.85546875" style="34"/>
    <col min="5381" max="5381" width="43.28515625" style="34" customWidth="1"/>
    <col min="5382" max="5382" width="1.7109375" style="34" customWidth="1"/>
    <col min="5383" max="5383" width="18.5703125" style="34" bestFit="1" customWidth="1"/>
    <col min="5384" max="5384" width="3.140625" style="34" customWidth="1"/>
    <col min="5385" max="5388" width="8.85546875" style="34"/>
    <col min="5389" max="5397" width="9.7109375" style="34" customWidth="1"/>
    <col min="5398" max="5636" width="8.85546875" style="34"/>
    <col min="5637" max="5637" width="43.28515625" style="34" customWidth="1"/>
    <col min="5638" max="5638" width="1.7109375" style="34" customWidth="1"/>
    <col min="5639" max="5639" width="18.5703125" style="34" bestFit="1" customWidth="1"/>
    <col min="5640" max="5640" width="3.140625" style="34" customWidth="1"/>
    <col min="5641" max="5644" width="8.85546875" style="34"/>
    <col min="5645" max="5653" width="9.7109375" style="34" customWidth="1"/>
    <col min="5654" max="5892" width="8.85546875" style="34"/>
    <col min="5893" max="5893" width="43.28515625" style="34" customWidth="1"/>
    <col min="5894" max="5894" width="1.7109375" style="34" customWidth="1"/>
    <col min="5895" max="5895" width="18.5703125" style="34" bestFit="1" customWidth="1"/>
    <col min="5896" max="5896" width="3.140625" style="34" customWidth="1"/>
    <col min="5897" max="5900" width="8.85546875" style="34"/>
    <col min="5901" max="5909" width="9.7109375" style="34" customWidth="1"/>
    <col min="5910" max="6148" width="8.85546875" style="34"/>
    <col min="6149" max="6149" width="43.28515625" style="34" customWidth="1"/>
    <col min="6150" max="6150" width="1.7109375" style="34" customWidth="1"/>
    <col min="6151" max="6151" width="18.5703125" style="34" bestFit="1" customWidth="1"/>
    <col min="6152" max="6152" width="3.140625" style="34" customWidth="1"/>
    <col min="6153" max="6156" width="8.85546875" style="34"/>
    <col min="6157" max="6165" width="9.7109375" style="34" customWidth="1"/>
    <col min="6166" max="6404" width="8.85546875" style="34"/>
    <col min="6405" max="6405" width="43.28515625" style="34" customWidth="1"/>
    <col min="6406" max="6406" width="1.7109375" style="34" customWidth="1"/>
    <col min="6407" max="6407" width="18.5703125" style="34" bestFit="1" customWidth="1"/>
    <col min="6408" max="6408" width="3.140625" style="34" customWidth="1"/>
    <col min="6409" max="6412" width="8.85546875" style="34"/>
    <col min="6413" max="6421" width="9.7109375" style="34" customWidth="1"/>
    <col min="6422" max="6660" width="8.85546875" style="34"/>
    <col min="6661" max="6661" width="43.28515625" style="34" customWidth="1"/>
    <col min="6662" max="6662" width="1.7109375" style="34" customWidth="1"/>
    <col min="6663" max="6663" width="18.5703125" style="34" bestFit="1" customWidth="1"/>
    <col min="6664" max="6664" width="3.140625" style="34" customWidth="1"/>
    <col min="6665" max="6668" width="8.85546875" style="34"/>
    <col min="6669" max="6677" width="9.7109375" style="34" customWidth="1"/>
    <col min="6678" max="6916" width="8.85546875" style="34"/>
    <col min="6917" max="6917" width="43.28515625" style="34" customWidth="1"/>
    <col min="6918" max="6918" width="1.7109375" style="34" customWidth="1"/>
    <col min="6919" max="6919" width="18.5703125" style="34" bestFit="1" customWidth="1"/>
    <col min="6920" max="6920" width="3.140625" style="34" customWidth="1"/>
    <col min="6921" max="6924" width="8.85546875" style="34"/>
    <col min="6925" max="6933" width="9.7109375" style="34" customWidth="1"/>
    <col min="6934" max="7172" width="8.85546875" style="34"/>
    <col min="7173" max="7173" width="43.28515625" style="34" customWidth="1"/>
    <col min="7174" max="7174" width="1.7109375" style="34" customWidth="1"/>
    <col min="7175" max="7175" width="18.5703125" style="34" bestFit="1" customWidth="1"/>
    <col min="7176" max="7176" width="3.140625" style="34" customWidth="1"/>
    <col min="7177" max="7180" width="8.85546875" style="34"/>
    <col min="7181" max="7189" width="9.7109375" style="34" customWidth="1"/>
    <col min="7190" max="7428" width="8.85546875" style="34"/>
    <col min="7429" max="7429" width="43.28515625" style="34" customWidth="1"/>
    <col min="7430" max="7430" width="1.7109375" style="34" customWidth="1"/>
    <col min="7431" max="7431" width="18.5703125" style="34" bestFit="1" customWidth="1"/>
    <col min="7432" max="7432" width="3.140625" style="34" customWidth="1"/>
    <col min="7433" max="7436" width="8.85546875" style="34"/>
    <col min="7437" max="7445" width="9.7109375" style="34" customWidth="1"/>
    <col min="7446" max="7684" width="8.85546875" style="34"/>
    <col min="7685" max="7685" width="43.28515625" style="34" customWidth="1"/>
    <col min="7686" max="7686" width="1.7109375" style="34" customWidth="1"/>
    <col min="7687" max="7687" width="18.5703125" style="34" bestFit="1" customWidth="1"/>
    <col min="7688" max="7688" width="3.140625" style="34" customWidth="1"/>
    <col min="7689" max="7692" width="8.85546875" style="34"/>
    <col min="7693" max="7701" width="9.7109375" style="34" customWidth="1"/>
    <col min="7702" max="7940" width="8.85546875" style="34"/>
    <col min="7941" max="7941" width="43.28515625" style="34" customWidth="1"/>
    <col min="7942" max="7942" width="1.7109375" style="34" customWidth="1"/>
    <col min="7943" max="7943" width="18.5703125" style="34" bestFit="1" customWidth="1"/>
    <col min="7944" max="7944" width="3.140625" style="34" customWidth="1"/>
    <col min="7945" max="7948" width="8.85546875" style="34"/>
    <col min="7949" max="7957" width="9.7109375" style="34" customWidth="1"/>
    <col min="7958" max="8196" width="8.85546875" style="34"/>
    <col min="8197" max="8197" width="43.28515625" style="34" customWidth="1"/>
    <col min="8198" max="8198" width="1.7109375" style="34" customWidth="1"/>
    <col min="8199" max="8199" width="18.5703125" style="34" bestFit="1" customWidth="1"/>
    <col min="8200" max="8200" width="3.140625" style="34" customWidth="1"/>
    <col min="8201" max="8204" width="8.85546875" style="34"/>
    <col min="8205" max="8213" width="9.7109375" style="34" customWidth="1"/>
    <col min="8214" max="8452" width="8.85546875" style="34"/>
    <col min="8453" max="8453" width="43.28515625" style="34" customWidth="1"/>
    <col min="8454" max="8454" width="1.7109375" style="34" customWidth="1"/>
    <col min="8455" max="8455" width="18.5703125" style="34" bestFit="1" customWidth="1"/>
    <col min="8456" max="8456" width="3.140625" style="34" customWidth="1"/>
    <col min="8457" max="8460" width="8.85546875" style="34"/>
    <col min="8461" max="8469" width="9.7109375" style="34" customWidth="1"/>
    <col min="8470" max="8708" width="8.85546875" style="34"/>
    <col min="8709" max="8709" width="43.28515625" style="34" customWidth="1"/>
    <col min="8710" max="8710" width="1.7109375" style="34" customWidth="1"/>
    <col min="8711" max="8711" width="18.5703125" style="34" bestFit="1" customWidth="1"/>
    <col min="8712" max="8712" width="3.140625" style="34" customWidth="1"/>
    <col min="8713" max="8716" width="8.85546875" style="34"/>
    <col min="8717" max="8725" width="9.7109375" style="34" customWidth="1"/>
    <col min="8726" max="8964" width="8.85546875" style="34"/>
    <col min="8965" max="8965" width="43.28515625" style="34" customWidth="1"/>
    <col min="8966" max="8966" width="1.7109375" style="34" customWidth="1"/>
    <col min="8967" max="8967" width="18.5703125" style="34" bestFit="1" customWidth="1"/>
    <col min="8968" max="8968" width="3.140625" style="34" customWidth="1"/>
    <col min="8969" max="8972" width="8.85546875" style="34"/>
    <col min="8973" max="8981" width="9.7109375" style="34" customWidth="1"/>
    <col min="8982" max="9220" width="8.85546875" style="34"/>
    <col min="9221" max="9221" width="43.28515625" style="34" customWidth="1"/>
    <col min="9222" max="9222" width="1.7109375" style="34" customWidth="1"/>
    <col min="9223" max="9223" width="18.5703125" style="34" bestFit="1" customWidth="1"/>
    <col min="9224" max="9224" width="3.140625" style="34" customWidth="1"/>
    <col min="9225" max="9228" width="8.85546875" style="34"/>
    <col min="9229" max="9237" width="9.7109375" style="34" customWidth="1"/>
    <col min="9238" max="9476" width="8.85546875" style="34"/>
    <col min="9477" max="9477" width="43.28515625" style="34" customWidth="1"/>
    <col min="9478" max="9478" width="1.7109375" style="34" customWidth="1"/>
    <col min="9479" max="9479" width="18.5703125" style="34" bestFit="1" customWidth="1"/>
    <col min="9480" max="9480" width="3.140625" style="34" customWidth="1"/>
    <col min="9481" max="9484" width="8.85546875" style="34"/>
    <col min="9485" max="9493" width="9.7109375" style="34" customWidth="1"/>
    <col min="9494" max="9732" width="8.85546875" style="34"/>
    <col min="9733" max="9733" width="43.28515625" style="34" customWidth="1"/>
    <col min="9734" max="9734" width="1.7109375" style="34" customWidth="1"/>
    <col min="9735" max="9735" width="18.5703125" style="34" bestFit="1" customWidth="1"/>
    <col min="9736" max="9736" width="3.140625" style="34" customWidth="1"/>
    <col min="9737" max="9740" width="8.85546875" style="34"/>
    <col min="9741" max="9749" width="9.7109375" style="34" customWidth="1"/>
    <col min="9750" max="9988" width="8.85546875" style="34"/>
    <col min="9989" max="9989" width="43.28515625" style="34" customWidth="1"/>
    <col min="9990" max="9990" width="1.7109375" style="34" customWidth="1"/>
    <col min="9991" max="9991" width="18.5703125" style="34" bestFit="1" customWidth="1"/>
    <col min="9992" max="9992" width="3.140625" style="34" customWidth="1"/>
    <col min="9993" max="9996" width="8.85546875" style="34"/>
    <col min="9997" max="10005" width="9.7109375" style="34" customWidth="1"/>
    <col min="10006" max="10244" width="8.85546875" style="34"/>
    <col min="10245" max="10245" width="43.28515625" style="34" customWidth="1"/>
    <col min="10246" max="10246" width="1.7109375" style="34" customWidth="1"/>
    <col min="10247" max="10247" width="18.5703125" style="34" bestFit="1" customWidth="1"/>
    <col min="10248" max="10248" width="3.140625" style="34" customWidth="1"/>
    <col min="10249" max="10252" width="8.85546875" style="34"/>
    <col min="10253" max="10261" width="9.7109375" style="34" customWidth="1"/>
    <col min="10262" max="10500" width="8.85546875" style="34"/>
    <col min="10501" max="10501" width="43.28515625" style="34" customWidth="1"/>
    <col min="10502" max="10502" width="1.7109375" style="34" customWidth="1"/>
    <col min="10503" max="10503" width="18.5703125" style="34" bestFit="1" customWidth="1"/>
    <col min="10504" max="10504" width="3.140625" style="34" customWidth="1"/>
    <col min="10505" max="10508" width="8.85546875" style="34"/>
    <col min="10509" max="10517" width="9.7109375" style="34" customWidth="1"/>
    <col min="10518" max="10756" width="8.85546875" style="34"/>
    <col min="10757" max="10757" width="43.28515625" style="34" customWidth="1"/>
    <col min="10758" max="10758" width="1.7109375" style="34" customWidth="1"/>
    <col min="10759" max="10759" width="18.5703125" style="34" bestFit="1" customWidth="1"/>
    <col min="10760" max="10760" width="3.140625" style="34" customWidth="1"/>
    <col min="10761" max="10764" width="8.85546875" style="34"/>
    <col min="10765" max="10773" width="9.7109375" style="34" customWidth="1"/>
    <col min="10774" max="11012" width="8.85546875" style="34"/>
    <col min="11013" max="11013" width="43.28515625" style="34" customWidth="1"/>
    <col min="11014" max="11014" width="1.7109375" style="34" customWidth="1"/>
    <col min="11015" max="11015" width="18.5703125" style="34" bestFit="1" customWidth="1"/>
    <col min="11016" max="11016" width="3.140625" style="34" customWidth="1"/>
    <col min="11017" max="11020" width="8.85546875" style="34"/>
    <col min="11021" max="11029" width="9.7109375" style="34" customWidth="1"/>
    <col min="11030" max="11268" width="8.85546875" style="34"/>
    <col min="11269" max="11269" width="43.28515625" style="34" customWidth="1"/>
    <col min="11270" max="11270" width="1.7109375" style="34" customWidth="1"/>
    <col min="11271" max="11271" width="18.5703125" style="34" bestFit="1" customWidth="1"/>
    <col min="11272" max="11272" width="3.140625" style="34" customWidth="1"/>
    <col min="11273" max="11276" width="8.85546875" style="34"/>
    <col min="11277" max="11285" width="9.7109375" style="34" customWidth="1"/>
    <col min="11286" max="11524" width="8.85546875" style="34"/>
    <col min="11525" max="11525" width="43.28515625" style="34" customWidth="1"/>
    <col min="11526" max="11526" width="1.7109375" style="34" customWidth="1"/>
    <col min="11527" max="11527" width="18.5703125" style="34" bestFit="1" customWidth="1"/>
    <col min="11528" max="11528" width="3.140625" style="34" customWidth="1"/>
    <col min="11529" max="11532" width="8.85546875" style="34"/>
    <col min="11533" max="11541" width="9.7109375" style="34" customWidth="1"/>
    <col min="11542" max="11780" width="8.85546875" style="34"/>
    <col min="11781" max="11781" width="43.28515625" style="34" customWidth="1"/>
    <col min="11782" max="11782" width="1.7109375" style="34" customWidth="1"/>
    <col min="11783" max="11783" width="18.5703125" style="34" bestFit="1" customWidth="1"/>
    <col min="11784" max="11784" width="3.140625" style="34" customWidth="1"/>
    <col min="11785" max="11788" width="8.85546875" style="34"/>
    <col min="11789" max="11797" width="9.7109375" style="34" customWidth="1"/>
    <col min="11798" max="12036" width="8.85546875" style="34"/>
    <col min="12037" max="12037" width="43.28515625" style="34" customWidth="1"/>
    <col min="12038" max="12038" width="1.7109375" style="34" customWidth="1"/>
    <col min="12039" max="12039" width="18.5703125" style="34" bestFit="1" customWidth="1"/>
    <col min="12040" max="12040" width="3.140625" style="34" customWidth="1"/>
    <col min="12041" max="12044" width="8.85546875" style="34"/>
    <col min="12045" max="12053" width="9.7109375" style="34" customWidth="1"/>
    <col min="12054" max="12292" width="8.85546875" style="34"/>
    <col min="12293" max="12293" width="43.28515625" style="34" customWidth="1"/>
    <col min="12294" max="12294" width="1.7109375" style="34" customWidth="1"/>
    <col min="12295" max="12295" width="18.5703125" style="34" bestFit="1" customWidth="1"/>
    <col min="12296" max="12296" width="3.140625" style="34" customWidth="1"/>
    <col min="12297" max="12300" width="8.85546875" style="34"/>
    <col min="12301" max="12309" width="9.7109375" style="34" customWidth="1"/>
    <col min="12310" max="12548" width="8.85546875" style="34"/>
    <col min="12549" max="12549" width="43.28515625" style="34" customWidth="1"/>
    <col min="12550" max="12550" width="1.7109375" style="34" customWidth="1"/>
    <col min="12551" max="12551" width="18.5703125" style="34" bestFit="1" customWidth="1"/>
    <col min="12552" max="12552" width="3.140625" style="34" customWidth="1"/>
    <col min="12553" max="12556" width="8.85546875" style="34"/>
    <col min="12557" max="12565" width="9.7109375" style="34" customWidth="1"/>
    <col min="12566" max="12804" width="8.85546875" style="34"/>
    <col min="12805" max="12805" width="43.28515625" style="34" customWidth="1"/>
    <col min="12806" max="12806" width="1.7109375" style="34" customWidth="1"/>
    <col min="12807" max="12807" width="18.5703125" style="34" bestFit="1" customWidth="1"/>
    <col min="12808" max="12808" width="3.140625" style="34" customWidth="1"/>
    <col min="12809" max="12812" width="8.85546875" style="34"/>
    <col min="12813" max="12821" width="9.7109375" style="34" customWidth="1"/>
    <col min="12822" max="13060" width="8.85546875" style="34"/>
    <col min="13061" max="13061" width="43.28515625" style="34" customWidth="1"/>
    <col min="13062" max="13062" width="1.7109375" style="34" customWidth="1"/>
    <col min="13063" max="13063" width="18.5703125" style="34" bestFit="1" customWidth="1"/>
    <col min="13064" max="13064" width="3.140625" style="34" customWidth="1"/>
    <col min="13065" max="13068" width="8.85546875" style="34"/>
    <col min="13069" max="13077" width="9.7109375" style="34" customWidth="1"/>
    <col min="13078" max="13316" width="8.85546875" style="34"/>
    <col min="13317" max="13317" width="43.28515625" style="34" customWidth="1"/>
    <col min="13318" max="13318" width="1.7109375" style="34" customWidth="1"/>
    <col min="13319" max="13319" width="18.5703125" style="34" bestFit="1" customWidth="1"/>
    <col min="13320" max="13320" width="3.140625" style="34" customWidth="1"/>
    <col min="13321" max="13324" width="8.85546875" style="34"/>
    <col min="13325" max="13333" width="9.7109375" style="34" customWidth="1"/>
    <col min="13334" max="13572" width="8.85546875" style="34"/>
    <col min="13573" max="13573" width="43.28515625" style="34" customWidth="1"/>
    <col min="13574" max="13574" width="1.7109375" style="34" customWidth="1"/>
    <col min="13575" max="13575" width="18.5703125" style="34" bestFit="1" customWidth="1"/>
    <col min="13576" max="13576" width="3.140625" style="34" customWidth="1"/>
    <col min="13577" max="13580" width="8.85546875" style="34"/>
    <col min="13581" max="13589" width="9.7109375" style="34" customWidth="1"/>
    <col min="13590" max="13828" width="8.85546875" style="34"/>
    <col min="13829" max="13829" width="43.28515625" style="34" customWidth="1"/>
    <col min="13830" max="13830" width="1.7109375" style="34" customWidth="1"/>
    <col min="13831" max="13831" width="18.5703125" style="34" bestFit="1" customWidth="1"/>
    <col min="13832" max="13832" width="3.140625" style="34" customWidth="1"/>
    <col min="13833" max="13836" width="8.85546875" style="34"/>
    <col min="13837" max="13845" width="9.7109375" style="34" customWidth="1"/>
    <col min="13846" max="14084" width="8.85546875" style="34"/>
    <col min="14085" max="14085" width="43.28515625" style="34" customWidth="1"/>
    <col min="14086" max="14086" width="1.7109375" style="34" customWidth="1"/>
    <col min="14087" max="14087" width="18.5703125" style="34" bestFit="1" customWidth="1"/>
    <col min="14088" max="14088" width="3.140625" style="34" customWidth="1"/>
    <col min="14089" max="14092" width="8.85546875" style="34"/>
    <col min="14093" max="14101" width="9.7109375" style="34" customWidth="1"/>
    <col min="14102" max="14340" width="8.85546875" style="34"/>
    <col min="14341" max="14341" width="43.28515625" style="34" customWidth="1"/>
    <col min="14342" max="14342" width="1.7109375" style="34" customWidth="1"/>
    <col min="14343" max="14343" width="18.5703125" style="34" bestFit="1" customWidth="1"/>
    <col min="14344" max="14344" width="3.140625" style="34" customWidth="1"/>
    <col min="14345" max="14348" width="8.85546875" style="34"/>
    <col min="14349" max="14357" width="9.7109375" style="34" customWidth="1"/>
    <col min="14358" max="14596" width="8.85546875" style="34"/>
    <col min="14597" max="14597" width="43.28515625" style="34" customWidth="1"/>
    <col min="14598" max="14598" width="1.7109375" style="34" customWidth="1"/>
    <col min="14599" max="14599" width="18.5703125" style="34" bestFit="1" customWidth="1"/>
    <col min="14600" max="14600" width="3.140625" style="34" customWidth="1"/>
    <col min="14601" max="14604" width="8.85546875" style="34"/>
    <col min="14605" max="14613" width="9.7109375" style="34" customWidth="1"/>
    <col min="14614" max="14852" width="8.85546875" style="34"/>
    <col min="14853" max="14853" width="43.28515625" style="34" customWidth="1"/>
    <col min="14854" max="14854" width="1.7109375" style="34" customWidth="1"/>
    <col min="14855" max="14855" width="18.5703125" style="34" bestFit="1" customWidth="1"/>
    <col min="14856" max="14856" width="3.140625" style="34" customWidth="1"/>
    <col min="14857" max="14860" width="8.85546875" style="34"/>
    <col min="14861" max="14869" width="9.7109375" style="34" customWidth="1"/>
    <col min="14870" max="15108" width="8.85546875" style="34"/>
    <col min="15109" max="15109" width="43.28515625" style="34" customWidth="1"/>
    <col min="15110" max="15110" width="1.7109375" style="34" customWidth="1"/>
    <col min="15111" max="15111" width="18.5703125" style="34" bestFit="1" customWidth="1"/>
    <col min="15112" max="15112" width="3.140625" style="34" customWidth="1"/>
    <col min="15113" max="15116" width="8.85546875" style="34"/>
    <col min="15117" max="15125" width="9.7109375" style="34" customWidth="1"/>
    <col min="15126" max="15364" width="8.85546875" style="34"/>
    <col min="15365" max="15365" width="43.28515625" style="34" customWidth="1"/>
    <col min="15366" max="15366" width="1.7109375" style="34" customWidth="1"/>
    <col min="15367" max="15367" width="18.5703125" style="34" bestFit="1" customWidth="1"/>
    <col min="15368" max="15368" width="3.140625" style="34" customWidth="1"/>
    <col min="15369" max="15372" width="8.85546875" style="34"/>
    <col min="15373" max="15381" width="9.7109375" style="34" customWidth="1"/>
    <col min="15382" max="15620" width="8.85546875" style="34"/>
    <col min="15621" max="15621" width="43.28515625" style="34" customWidth="1"/>
    <col min="15622" max="15622" width="1.7109375" style="34" customWidth="1"/>
    <col min="15623" max="15623" width="18.5703125" style="34" bestFit="1" customWidth="1"/>
    <col min="15624" max="15624" width="3.140625" style="34" customWidth="1"/>
    <col min="15625" max="15628" width="8.85546875" style="34"/>
    <col min="15629" max="15637" width="9.7109375" style="34" customWidth="1"/>
    <col min="15638" max="15876" width="8.85546875" style="34"/>
    <col min="15877" max="15877" width="43.28515625" style="34" customWidth="1"/>
    <col min="15878" max="15878" width="1.7109375" style="34" customWidth="1"/>
    <col min="15879" max="15879" width="18.5703125" style="34" bestFit="1" customWidth="1"/>
    <col min="15880" max="15880" width="3.140625" style="34" customWidth="1"/>
    <col min="15881" max="15884" width="8.85546875" style="34"/>
    <col min="15885" max="15893" width="9.7109375" style="34" customWidth="1"/>
    <col min="15894" max="16132" width="8.85546875" style="34"/>
    <col min="16133" max="16133" width="43.28515625" style="34" customWidth="1"/>
    <col min="16134" max="16134" width="1.7109375" style="34" customWidth="1"/>
    <col min="16135" max="16135" width="18.5703125" style="34" bestFit="1" customWidth="1"/>
    <col min="16136" max="16136" width="3.140625" style="34" customWidth="1"/>
    <col min="16137" max="16140" width="8.85546875" style="34"/>
    <col min="16141" max="16149" width="9.7109375" style="34" customWidth="1"/>
    <col min="16150" max="16384" width="8.85546875" style="34"/>
  </cols>
  <sheetData>
    <row r="1" spans="1:21" ht="15" customHeight="1" x14ac:dyDescent="0.2"/>
    <row r="2" spans="1:21" ht="18" x14ac:dyDescent="0.25">
      <c r="A2" s="187" t="s">
        <v>263</v>
      </c>
      <c r="B2" s="188"/>
      <c r="C2" s="188"/>
      <c r="D2" s="188"/>
      <c r="E2" s="188"/>
      <c r="F2" s="188"/>
      <c r="G2" s="188"/>
      <c r="H2" s="188"/>
      <c r="I2" s="188"/>
      <c r="J2" s="188"/>
      <c r="K2" s="188"/>
      <c r="L2" s="188"/>
      <c r="M2" s="188"/>
      <c r="N2" s="188"/>
      <c r="O2" s="188"/>
      <c r="P2" s="188"/>
      <c r="Q2" s="188"/>
      <c r="R2" s="188"/>
      <c r="S2" s="188"/>
      <c r="T2" s="188"/>
    </row>
    <row r="3" spans="1:21" ht="15" customHeight="1" thickBot="1" x14ac:dyDescent="0.25"/>
    <row r="4" spans="1:21" ht="15" customHeight="1" thickBot="1" x14ac:dyDescent="0.25">
      <c r="A4" s="36" t="s">
        <v>89</v>
      </c>
      <c r="B4" s="36"/>
      <c r="C4" s="37"/>
      <c r="D4" s="126"/>
      <c r="E4" s="33"/>
      <c r="F4" s="33"/>
      <c r="G4" s="33"/>
      <c r="H4" s="33"/>
      <c r="I4" s="33" t="s">
        <v>90</v>
      </c>
      <c r="M4" s="206" t="s">
        <v>91</v>
      </c>
      <c r="N4" s="207"/>
      <c r="O4" s="207"/>
      <c r="P4" s="207"/>
      <c r="Q4" s="207"/>
      <c r="R4" s="207"/>
      <c r="S4" s="207"/>
      <c r="T4" s="207"/>
      <c r="U4" s="208"/>
    </row>
    <row r="5" spans="1:21" ht="15" customHeight="1" thickBot="1" x14ac:dyDescent="0.25">
      <c r="A5" s="36"/>
      <c r="B5" s="36"/>
      <c r="C5" s="38"/>
      <c r="D5" s="127"/>
      <c r="E5" s="33"/>
      <c r="F5" s="33"/>
      <c r="G5" s="33"/>
      <c r="H5" s="33"/>
      <c r="I5" s="33"/>
      <c r="M5" s="33"/>
      <c r="N5" s="33"/>
      <c r="O5" s="33"/>
      <c r="P5" s="33"/>
      <c r="Q5" s="33"/>
      <c r="R5" s="33"/>
      <c r="S5" s="33"/>
      <c r="T5" s="33"/>
      <c r="U5" s="33"/>
    </row>
    <row r="6" spans="1:21" ht="15" customHeight="1" thickBot="1" x14ac:dyDescent="0.25">
      <c r="A6" s="36" t="s">
        <v>92</v>
      </c>
      <c r="B6" s="36"/>
      <c r="C6" s="37"/>
      <c r="D6" s="126"/>
      <c r="E6" s="33"/>
      <c r="F6" s="33"/>
      <c r="G6" s="33"/>
      <c r="H6" s="33"/>
      <c r="I6" s="33" t="s">
        <v>90</v>
      </c>
      <c r="M6" s="189" t="s">
        <v>93</v>
      </c>
      <c r="N6" s="190"/>
      <c r="O6" s="190"/>
      <c r="P6" s="190"/>
      <c r="Q6" s="190"/>
      <c r="R6" s="190"/>
      <c r="S6" s="190"/>
      <c r="T6" s="190"/>
      <c r="U6" s="191"/>
    </row>
    <row r="7" spans="1:21" ht="15" customHeight="1" x14ac:dyDescent="0.2">
      <c r="A7" s="39"/>
      <c r="B7" s="39"/>
      <c r="C7" s="38"/>
      <c r="D7" s="127"/>
      <c r="E7" s="33"/>
      <c r="F7" s="33"/>
      <c r="G7" s="33"/>
      <c r="H7" s="33"/>
      <c r="I7" s="33"/>
      <c r="M7" s="192"/>
      <c r="N7" s="193"/>
      <c r="O7" s="193"/>
      <c r="P7" s="193"/>
      <c r="Q7" s="193"/>
      <c r="R7" s="193"/>
      <c r="S7" s="193"/>
      <c r="T7" s="193"/>
      <c r="U7" s="194"/>
    </row>
    <row r="8" spans="1:21" ht="15" customHeight="1" x14ac:dyDescent="0.2">
      <c r="B8" s="39"/>
      <c r="C8" s="38"/>
      <c r="D8" s="127"/>
      <c r="E8" s="33"/>
      <c r="F8" s="33"/>
      <c r="G8" s="33"/>
      <c r="H8" s="33"/>
      <c r="I8" s="33"/>
      <c r="M8" s="203"/>
      <c r="N8" s="204"/>
      <c r="O8" s="204"/>
      <c r="P8" s="204"/>
      <c r="Q8" s="204"/>
      <c r="R8" s="204"/>
      <c r="S8" s="204"/>
      <c r="T8" s="204"/>
      <c r="U8" s="205"/>
    </row>
    <row r="9" spans="1:21" ht="15" customHeight="1" thickBot="1" x14ac:dyDescent="0.25">
      <c r="B9" s="39"/>
      <c r="C9" s="38"/>
      <c r="D9" s="127"/>
      <c r="E9" s="33"/>
      <c r="F9" s="33"/>
      <c r="G9" s="33"/>
      <c r="H9" s="33"/>
      <c r="I9" s="33"/>
      <c r="M9" s="40"/>
      <c r="N9" s="40"/>
      <c r="O9" s="40"/>
      <c r="P9" s="40"/>
      <c r="Q9" s="40"/>
      <c r="R9" s="40"/>
      <c r="S9" s="40"/>
      <c r="T9" s="40"/>
      <c r="U9" s="40"/>
    </row>
    <row r="10" spans="1:21" ht="15" customHeight="1" thickBot="1" x14ac:dyDescent="0.25">
      <c r="A10" s="36" t="s">
        <v>94</v>
      </c>
      <c r="B10" s="39"/>
      <c r="C10" s="37"/>
      <c r="D10" s="126"/>
      <c r="E10" s="33"/>
      <c r="F10" s="33"/>
      <c r="G10" s="33"/>
      <c r="H10" s="33"/>
      <c r="I10" s="33" t="s">
        <v>90</v>
      </c>
      <c r="M10" s="189" t="s">
        <v>95</v>
      </c>
      <c r="N10" s="190"/>
      <c r="O10" s="190"/>
      <c r="P10" s="190"/>
      <c r="Q10" s="190"/>
      <c r="R10" s="190"/>
      <c r="S10" s="190"/>
      <c r="T10" s="190"/>
      <c r="U10" s="191"/>
    </row>
    <row r="11" spans="1:21" ht="15" customHeight="1" x14ac:dyDescent="0.2">
      <c r="A11" s="39"/>
      <c r="B11" s="39"/>
      <c r="C11" s="38"/>
      <c r="D11" s="127"/>
      <c r="E11" s="33"/>
      <c r="F11" s="33"/>
      <c r="G11" s="33"/>
      <c r="H11" s="33"/>
      <c r="I11" s="33"/>
      <c r="M11" s="192"/>
      <c r="N11" s="193"/>
      <c r="O11" s="193"/>
      <c r="P11" s="193"/>
      <c r="Q11" s="193"/>
      <c r="R11" s="193"/>
      <c r="S11" s="193"/>
      <c r="T11" s="193"/>
      <c r="U11" s="194"/>
    </row>
    <row r="12" spans="1:21" ht="15" customHeight="1" x14ac:dyDescent="0.2">
      <c r="A12" s="39"/>
      <c r="B12" s="39"/>
      <c r="C12" s="38"/>
      <c r="D12" s="127"/>
      <c r="E12" s="33"/>
      <c r="F12" s="33"/>
      <c r="G12" s="33"/>
      <c r="H12" s="33"/>
      <c r="I12" s="33"/>
      <c r="M12" s="203"/>
      <c r="N12" s="204"/>
      <c r="O12" s="204"/>
      <c r="P12" s="204"/>
      <c r="Q12" s="204"/>
      <c r="R12" s="204"/>
      <c r="S12" s="204"/>
      <c r="T12" s="204"/>
      <c r="U12" s="205"/>
    </row>
    <row r="13" spans="1:21" ht="15" customHeight="1" thickBot="1" x14ac:dyDescent="0.25">
      <c r="A13" s="39"/>
      <c r="B13" s="39"/>
      <c r="C13" s="41"/>
      <c r="D13" s="41"/>
      <c r="E13" s="33"/>
      <c r="F13" s="33"/>
      <c r="G13" s="33"/>
      <c r="H13" s="33"/>
      <c r="I13" s="33"/>
      <c r="M13" s="42"/>
      <c r="N13" s="42"/>
      <c r="O13" s="42"/>
      <c r="P13" s="42"/>
      <c r="Q13" s="42"/>
      <c r="R13" s="42"/>
      <c r="S13" s="42"/>
      <c r="T13" s="42"/>
      <c r="U13" s="42"/>
    </row>
    <row r="14" spans="1:21" ht="13.5" thickBot="1" x14ac:dyDescent="0.25">
      <c r="A14" s="39" t="s">
        <v>236</v>
      </c>
      <c r="B14" s="39"/>
      <c r="C14" s="174" t="s">
        <v>251</v>
      </c>
      <c r="D14" s="128"/>
      <c r="E14" s="33"/>
      <c r="F14" s="33"/>
      <c r="G14" s="33"/>
      <c r="H14" s="33"/>
      <c r="I14" s="33" t="s">
        <v>252</v>
      </c>
      <c r="M14" s="209" t="s">
        <v>243</v>
      </c>
      <c r="N14" s="209"/>
      <c r="O14" s="209"/>
      <c r="P14" s="209"/>
      <c r="Q14" s="209"/>
      <c r="R14" s="209"/>
      <c r="S14" s="209"/>
      <c r="T14" s="209"/>
      <c r="U14" s="209"/>
    </row>
    <row r="15" spans="1:21" ht="15" customHeight="1" x14ac:dyDescent="0.2">
      <c r="A15" s="39"/>
      <c r="B15" s="39"/>
      <c r="C15" s="41"/>
      <c r="D15" s="41"/>
      <c r="E15" s="33"/>
      <c r="F15" s="33"/>
      <c r="G15" s="33"/>
      <c r="H15" s="33"/>
      <c r="I15" s="33"/>
      <c r="M15" s="209"/>
      <c r="N15" s="209"/>
      <c r="O15" s="209"/>
      <c r="P15" s="209"/>
      <c r="Q15" s="209"/>
      <c r="R15" s="209"/>
      <c r="S15" s="209"/>
      <c r="T15" s="209"/>
      <c r="U15" s="209"/>
    </row>
    <row r="16" spans="1:21" ht="15" customHeight="1" thickBot="1" x14ac:dyDescent="0.25">
      <c r="A16" s="39"/>
      <c r="B16" s="39"/>
      <c r="C16" s="41"/>
      <c r="D16" s="41"/>
      <c r="E16" s="33"/>
      <c r="F16" s="33"/>
      <c r="G16" s="33"/>
      <c r="H16" s="33"/>
      <c r="I16" s="33"/>
      <c r="M16" s="42"/>
      <c r="N16" s="42"/>
      <c r="O16" s="42"/>
      <c r="P16" s="42"/>
      <c r="Q16" s="42"/>
      <c r="R16" s="42"/>
      <c r="S16" s="42"/>
      <c r="T16" s="42"/>
      <c r="U16" s="42"/>
    </row>
    <row r="17" spans="1:21" ht="15" customHeight="1" thickBot="1" x14ac:dyDescent="0.25">
      <c r="A17" s="36" t="s">
        <v>96</v>
      </c>
      <c r="B17" s="36"/>
      <c r="C17" s="43" t="s">
        <v>97</v>
      </c>
      <c r="D17" s="129"/>
      <c r="E17" s="33"/>
      <c r="F17" s="33"/>
      <c r="G17" s="33"/>
      <c r="H17" s="33"/>
      <c r="I17" s="33" t="s">
        <v>237</v>
      </c>
      <c r="M17" s="210" t="s">
        <v>255</v>
      </c>
      <c r="N17" s="211"/>
      <c r="O17" s="211"/>
      <c r="P17" s="211"/>
      <c r="Q17" s="211"/>
      <c r="R17" s="211"/>
      <c r="S17" s="211"/>
      <c r="T17" s="211"/>
      <c r="U17" s="212"/>
    </row>
    <row r="18" spans="1:21" ht="23.25" customHeight="1" x14ac:dyDescent="0.2">
      <c r="A18" s="39"/>
      <c r="B18" s="39"/>
      <c r="C18" s="38"/>
      <c r="D18" s="127"/>
      <c r="E18" s="33"/>
      <c r="F18" s="33"/>
      <c r="G18" s="33"/>
      <c r="H18" s="33"/>
      <c r="I18" s="33"/>
      <c r="M18" s="213"/>
      <c r="N18" s="214"/>
      <c r="O18" s="214"/>
      <c r="P18" s="214"/>
      <c r="Q18" s="214"/>
      <c r="R18" s="214"/>
      <c r="S18" s="214"/>
      <c r="T18" s="214"/>
      <c r="U18" s="215"/>
    </row>
    <row r="19" spans="1:21" x14ac:dyDescent="0.2">
      <c r="A19" s="39"/>
      <c r="B19" s="39"/>
      <c r="C19" s="38"/>
      <c r="D19" s="127"/>
      <c r="E19" s="33"/>
      <c r="F19" s="33"/>
      <c r="G19" s="33"/>
      <c r="H19" s="33"/>
      <c r="I19" s="33"/>
      <c r="M19" s="124"/>
      <c r="N19" s="124"/>
      <c r="O19" s="124"/>
      <c r="P19" s="124"/>
      <c r="Q19" s="124"/>
      <c r="R19" s="124"/>
      <c r="S19" s="124"/>
      <c r="T19" s="124"/>
      <c r="U19" s="124"/>
    </row>
    <row r="20" spans="1:21" ht="15" customHeight="1" x14ac:dyDescent="0.2">
      <c r="A20" s="39"/>
      <c r="B20" s="158"/>
      <c r="C20" s="138" t="s">
        <v>249</v>
      </c>
      <c r="D20" s="140"/>
      <c r="E20" s="141"/>
      <c r="F20" s="141"/>
      <c r="G20" s="138" t="s">
        <v>250</v>
      </c>
      <c r="H20" s="33"/>
      <c r="I20" s="33"/>
      <c r="M20" s="117"/>
      <c r="N20" s="117"/>
      <c r="O20" s="117"/>
      <c r="P20" s="117"/>
      <c r="Q20" s="117"/>
      <c r="R20" s="117"/>
      <c r="S20" s="117"/>
      <c r="T20" s="117"/>
      <c r="U20" s="117"/>
    </row>
    <row r="21" spans="1:21" ht="15" customHeight="1" thickBot="1" x14ac:dyDescent="0.25">
      <c r="A21" s="39"/>
      <c r="B21" s="39"/>
      <c r="C21" s="139"/>
      <c r="D21" s="140"/>
      <c r="E21" s="141"/>
      <c r="F21" s="141"/>
      <c r="G21" s="141"/>
      <c r="H21" s="33"/>
      <c r="I21" s="33"/>
      <c r="M21" s="117"/>
      <c r="N21" s="117"/>
      <c r="O21" s="117"/>
      <c r="P21" s="117"/>
      <c r="Q21" s="117"/>
      <c r="R21" s="117"/>
      <c r="S21" s="117"/>
      <c r="T21" s="117"/>
      <c r="U21" s="117"/>
    </row>
    <row r="22" spans="1:21" ht="15" customHeight="1" thickBot="1" x14ac:dyDescent="0.25">
      <c r="A22" s="36" t="s">
        <v>235</v>
      </c>
      <c r="B22" s="39"/>
      <c r="C22" s="44"/>
      <c r="D22" s="130"/>
      <c r="E22" s="33"/>
      <c r="F22" s="33"/>
      <c r="G22" s="33"/>
      <c r="H22" s="33"/>
      <c r="I22" s="33" t="s">
        <v>98</v>
      </c>
      <c r="M22" s="225" t="s">
        <v>244</v>
      </c>
      <c r="N22" s="226"/>
      <c r="O22" s="226"/>
      <c r="P22" s="226"/>
      <c r="Q22" s="226"/>
      <c r="R22" s="226"/>
      <c r="S22" s="226"/>
      <c r="T22" s="226"/>
      <c r="U22" s="227"/>
    </row>
    <row r="23" spans="1:21" ht="15" customHeight="1" thickBot="1" x14ac:dyDescent="0.25">
      <c r="A23" s="39"/>
      <c r="B23" s="39"/>
      <c r="C23" s="38"/>
      <c r="D23" s="127"/>
      <c r="E23" s="33"/>
      <c r="F23" s="33"/>
      <c r="G23" s="33"/>
      <c r="H23" s="33"/>
      <c r="I23" s="33"/>
      <c r="M23" s="117"/>
      <c r="N23" s="117"/>
      <c r="O23" s="117"/>
      <c r="P23" s="117"/>
      <c r="Q23" s="117"/>
      <c r="R23" s="117"/>
      <c r="S23" s="117"/>
      <c r="T23" s="117"/>
      <c r="U23" s="117"/>
    </row>
    <row r="24" spans="1:21" ht="15" customHeight="1" thickBot="1" x14ac:dyDescent="0.25">
      <c r="A24" s="36"/>
      <c r="B24" s="36"/>
      <c r="C24" s="118"/>
      <c r="D24" s="118"/>
      <c r="E24" s="36" t="s">
        <v>238</v>
      </c>
      <c r="F24" s="36"/>
      <c r="G24" s="173" t="s">
        <v>76</v>
      </c>
      <c r="H24" s="33"/>
      <c r="I24" s="33" t="s">
        <v>110</v>
      </c>
      <c r="M24" s="216" t="s">
        <v>261</v>
      </c>
      <c r="N24" s="217"/>
      <c r="O24" s="217"/>
      <c r="P24" s="217"/>
      <c r="Q24" s="217"/>
      <c r="R24" s="217"/>
      <c r="S24" s="217"/>
      <c r="T24" s="217"/>
      <c r="U24" s="218"/>
    </row>
    <row r="25" spans="1:21" ht="15" customHeight="1" x14ac:dyDescent="0.2">
      <c r="A25" s="36"/>
      <c r="B25" s="36"/>
      <c r="C25" s="58"/>
      <c r="D25" s="56"/>
      <c r="E25" s="36"/>
      <c r="F25" s="36"/>
      <c r="G25" s="33"/>
      <c r="H25" s="33"/>
      <c r="I25" s="33"/>
      <c r="M25" s="219"/>
      <c r="N25" s="220"/>
      <c r="O25" s="220"/>
      <c r="P25" s="220"/>
      <c r="Q25" s="220"/>
      <c r="R25" s="220"/>
      <c r="S25" s="220"/>
      <c r="T25" s="220"/>
      <c r="U25" s="221"/>
    </row>
    <row r="26" spans="1:21" ht="15" customHeight="1" thickBot="1" x14ac:dyDescent="0.25">
      <c r="A26" s="36"/>
      <c r="B26" s="36"/>
      <c r="C26" s="58"/>
      <c r="D26" s="56"/>
      <c r="E26" s="36"/>
      <c r="F26" s="36"/>
      <c r="G26" s="33"/>
      <c r="H26" s="33"/>
      <c r="I26" s="33"/>
      <c r="M26" s="33"/>
      <c r="N26" s="33"/>
      <c r="O26" s="33"/>
      <c r="P26" s="33"/>
      <c r="Q26" s="33"/>
      <c r="R26" s="33"/>
      <c r="S26" s="33"/>
      <c r="T26" s="33"/>
      <c r="U26" s="33"/>
    </row>
    <row r="27" spans="1:21" ht="15" customHeight="1" thickBot="1" x14ac:dyDescent="0.25">
      <c r="A27" s="36"/>
      <c r="B27" s="36"/>
      <c r="C27" s="131"/>
      <c r="D27" s="131"/>
      <c r="E27" s="36" t="s">
        <v>239</v>
      </c>
      <c r="F27" s="36"/>
      <c r="G27" s="172"/>
      <c r="H27" s="33"/>
      <c r="I27" s="33" t="s">
        <v>90</v>
      </c>
      <c r="M27" s="216" t="s">
        <v>256</v>
      </c>
      <c r="N27" s="217"/>
      <c r="O27" s="217"/>
      <c r="P27" s="217"/>
      <c r="Q27" s="217"/>
      <c r="R27" s="217"/>
      <c r="S27" s="217"/>
      <c r="T27" s="217"/>
      <c r="U27" s="218"/>
    </row>
    <row r="28" spans="1:21" ht="15" customHeight="1" x14ac:dyDescent="0.2">
      <c r="A28" s="36"/>
      <c r="B28" s="36"/>
      <c r="C28" s="58"/>
      <c r="D28" s="56"/>
      <c r="E28" s="36"/>
      <c r="F28" s="36"/>
      <c r="G28" s="33"/>
      <c r="H28" s="33"/>
      <c r="I28" s="33"/>
      <c r="M28" s="219"/>
      <c r="N28" s="220"/>
      <c r="O28" s="220"/>
      <c r="P28" s="220"/>
      <c r="Q28" s="220"/>
      <c r="R28" s="220"/>
      <c r="S28" s="220"/>
      <c r="T28" s="220"/>
      <c r="U28" s="221"/>
    </row>
    <row r="29" spans="1:21" ht="15" customHeight="1" thickBot="1" x14ac:dyDescent="0.25">
      <c r="A29" s="36"/>
      <c r="B29" s="36"/>
      <c r="C29" s="58"/>
      <c r="D29" s="56"/>
      <c r="E29" s="36"/>
      <c r="F29" s="36"/>
      <c r="G29" s="33"/>
      <c r="H29" s="33"/>
      <c r="I29" s="33"/>
      <c r="M29" s="33"/>
      <c r="N29" s="33"/>
      <c r="O29" s="33"/>
      <c r="P29" s="33"/>
      <c r="Q29" s="33"/>
      <c r="R29" s="33"/>
      <c r="S29" s="33"/>
      <c r="T29" s="33"/>
      <c r="U29" s="33"/>
    </row>
    <row r="30" spans="1:21" ht="15" customHeight="1" thickBot="1" x14ac:dyDescent="0.25">
      <c r="A30" s="36"/>
      <c r="B30" s="36"/>
      <c r="C30" s="131"/>
      <c r="D30" s="131"/>
      <c r="E30" s="36" t="s">
        <v>240</v>
      </c>
      <c r="F30" s="36"/>
      <c r="G30" s="172"/>
      <c r="H30" s="33"/>
      <c r="I30" s="33" t="s">
        <v>90</v>
      </c>
      <c r="M30" s="216" t="s">
        <v>257</v>
      </c>
      <c r="N30" s="217"/>
      <c r="O30" s="217"/>
      <c r="P30" s="217"/>
      <c r="Q30" s="217"/>
      <c r="R30" s="217"/>
      <c r="S30" s="217"/>
      <c r="T30" s="217"/>
      <c r="U30" s="218"/>
    </row>
    <row r="31" spans="1:21" ht="15" customHeight="1" x14ac:dyDescent="0.2">
      <c r="A31" s="36"/>
      <c r="B31" s="36"/>
      <c r="C31" s="58"/>
      <c r="D31" s="56"/>
      <c r="E31" s="36"/>
      <c r="F31" s="36"/>
      <c r="G31" s="33"/>
      <c r="H31" s="33"/>
      <c r="I31" s="33"/>
      <c r="M31" s="219"/>
      <c r="N31" s="220"/>
      <c r="O31" s="220"/>
      <c r="P31" s="220"/>
      <c r="Q31" s="220"/>
      <c r="R31" s="220"/>
      <c r="S31" s="220"/>
      <c r="T31" s="220"/>
      <c r="U31" s="221"/>
    </row>
    <row r="32" spans="1:21" ht="15" customHeight="1" thickBot="1" x14ac:dyDescent="0.25">
      <c r="A32" s="36"/>
      <c r="B32" s="36"/>
      <c r="C32" s="58"/>
      <c r="D32" s="56"/>
      <c r="E32" s="36"/>
      <c r="F32" s="36"/>
      <c r="G32" s="33"/>
      <c r="H32" s="33"/>
      <c r="I32" s="33"/>
      <c r="M32" s="33"/>
      <c r="N32" s="33"/>
      <c r="O32" s="33"/>
      <c r="P32" s="33"/>
      <c r="Q32" s="33"/>
      <c r="R32" s="33"/>
      <c r="S32" s="33"/>
      <c r="T32" s="33"/>
      <c r="U32" s="33"/>
    </row>
    <row r="33" spans="1:21" ht="15" customHeight="1" thickBot="1" x14ac:dyDescent="0.25">
      <c r="A33" s="36"/>
      <c r="B33" s="36"/>
      <c r="C33" s="131"/>
      <c r="D33" s="131"/>
      <c r="E33" s="36" t="s">
        <v>241</v>
      </c>
      <c r="F33" s="36"/>
      <c r="G33" s="172"/>
      <c r="H33" s="33"/>
      <c r="I33" s="33" t="s">
        <v>90</v>
      </c>
      <c r="M33" s="216" t="s">
        <v>242</v>
      </c>
      <c r="N33" s="217"/>
      <c r="O33" s="217"/>
      <c r="P33" s="217"/>
      <c r="Q33" s="217"/>
      <c r="R33" s="217"/>
      <c r="S33" s="217"/>
      <c r="T33" s="217"/>
      <c r="U33" s="218"/>
    </row>
    <row r="34" spans="1:21" ht="15" customHeight="1" x14ac:dyDescent="0.2">
      <c r="A34" s="36"/>
      <c r="B34" s="36"/>
      <c r="C34" s="58"/>
      <c r="D34" s="56"/>
      <c r="E34" s="33"/>
      <c r="F34" s="33"/>
      <c r="G34" s="33"/>
      <c r="H34" s="33"/>
      <c r="I34" s="33"/>
      <c r="M34" s="219"/>
      <c r="N34" s="220"/>
      <c r="O34" s="220"/>
      <c r="P34" s="220"/>
      <c r="Q34" s="220"/>
      <c r="R34" s="220"/>
      <c r="S34" s="220"/>
      <c r="T34" s="220"/>
      <c r="U34" s="221"/>
    </row>
    <row r="35" spans="1:21" ht="15" customHeight="1" thickBot="1" x14ac:dyDescent="0.25">
      <c r="A35" s="36"/>
      <c r="B35" s="36"/>
      <c r="C35" s="58"/>
      <c r="D35" s="56"/>
      <c r="E35" s="33"/>
      <c r="F35" s="33"/>
      <c r="G35" s="33"/>
      <c r="H35" s="33"/>
      <c r="I35" s="33"/>
      <c r="M35" s="146"/>
      <c r="N35" s="146"/>
      <c r="O35" s="146"/>
      <c r="P35" s="146"/>
      <c r="Q35" s="146"/>
      <c r="R35" s="146"/>
      <c r="S35" s="146"/>
      <c r="T35" s="146"/>
      <c r="U35" s="146"/>
    </row>
    <row r="36" spans="1:21" ht="15" customHeight="1" thickBot="1" x14ac:dyDescent="0.25">
      <c r="A36" s="36" t="s">
        <v>248</v>
      </c>
      <c r="B36" s="36"/>
      <c r="C36" s="37"/>
      <c r="D36" s="126"/>
      <c r="E36" s="36" t="s">
        <v>248</v>
      </c>
      <c r="F36" s="36"/>
      <c r="G36" s="37"/>
      <c r="H36" s="33"/>
      <c r="I36" s="33" t="s">
        <v>90</v>
      </c>
      <c r="M36" s="189" t="s">
        <v>99</v>
      </c>
      <c r="N36" s="190"/>
      <c r="O36" s="190"/>
      <c r="P36" s="190"/>
      <c r="Q36" s="190"/>
      <c r="R36" s="190"/>
      <c r="S36" s="190"/>
      <c r="T36" s="190"/>
      <c r="U36" s="191"/>
    </row>
    <row r="37" spans="1:21" ht="15" customHeight="1" x14ac:dyDescent="0.2">
      <c r="A37" s="39"/>
      <c r="B37" s="39"/>
      <c r="C37" s="38"/>
      <c r="D37" s="127"/>
      <c r="E37" s="33"/>
      <c r="F37" s="33"/>
      <c r="G37" s="33"/>
      <c r="H37" s="33"/>
      <c r="I37" s="33"/>
      <c r="M37" s="195"/>
      <c r="N37" s="196"/>
      <c r="O37" s="196"/>
      <c r="P37" s="196"/>
      <c r="Q37" s="196"/>
      <c r="R37" s="196"/>
      <c r="S37" s="196"/>
      <c r="T37" s="196"/>
      <c r="U37" s="197"/>
    </row>
    <row r="38" spans="1:21" ht="15" customHeight="1" thickBot="1" x14ac:dyDescent="0.25">
      <c r="A38" s="36"/>
      <c r="B38" s="36"/>
      <c r="C38" s="33"/>
      <c r="D38" s="56"/>
      <c r="E38" s="33"/>
      <c r="F38" s="33"/>
      <c r="G38" s="33"/>
      <c r="H38" s="33"/>
      <c r="I38" s="33"/>
      <c r="M38" s="33"/>
      <c r="N38" s="33"/>
      <c r="O38" s="33"/>
      <c r="P38" s="33"/>
      <c r="Q38" s="33"/>
      <c r="R38" s="33"/>
      <c r="S38" s="33"/>
      <c r="T38" s="33"/>
      <c r="U38" s="33"/>
    </row>
    <row r="39" spans="1:21" ht="15" customHeight="1" thickBot="1" x14ac:dyDescent="0.25">
      <c r="A39" s="36" t="s">
        <v>100</v>
      </c>
      <c r="B39" s="36"/>
      <c r="C39" s="43" t="s">
        <v>97</v>
      </c>
      <c r="D39" s="129"/>
      <c r="E39" s="33"/>
      <c r="F39" s="33"/>
      <c r="G39" s="33"/>
      <c r="H39" s="33"/>
      <c r="I39" s="33" t="s">
        <v>101</v>
      </c>
      <c r="M39" s="189" t="s">
        <v>102</v>
      </c>
      <c r="N39" s="190"/>
      <c r="O39" s="190"/>
      <c r="P39" s="190"/>
      <c r="Q39" s="190"/>
      <c r="R39" s="190"/>
      <c r="S39" s="190"/>
      <c r="T39" s="190"/>
      <c r="U39" s="191"/>
    </row>
    <row r="40" spans="1:21" ht="15" customHeight="1" thickBot="1" x14ac:dyDescent="0.25">
      <c r="A40" s="39"/>
      <c r="B40" s="39"/>
      <c r="C40" s="38"/>
      <c r="D40" s="127"/>
      <c r="E40" s="33"/>
      <c r="F40" s="33"/>
      <c r="G40" s="33"/>
      <c r="H40" s="33"/>
      <c r="I40" s="33"/>
      <c r="M40" s="192"/>
      <c r="N40" s="193"/>
      <c r="O40" s="193"/>
      <c r="P40" s="193"/>
      <c r="Q40" s="193"/>
      <c r="R40" s="193"/>
      <c r="S40" s="193"/>
      <c r="T40" s="193"/>
      <c r="U40" s="194"/>
    </row>
    <row r="41" spans="1:21" ht="15" customHeight="1" thickBot="1" x14ac:dyDescent="0.25">
      <c r="A41" s="36" t="s">
        <v>103</v>
      </c>
      <c r="B41" s="39"/>
      <c r="C41" s="44"/>
      <c r="D41" s="130"/>
      <c r="E41" s="33"/>
      <c r="F41" s="33"/>
      <c r="G41" s="33"/>
      <c r="H41" s="33"/>
      <c r="I41" s="33" t="s">
        <v>98</v>
      </c>
      <c r="M41" s="203"/>
      <c r="N41" s="204"/>
      <c r="O41" s="204"/>
      <c r="P41" s="204"/>
      <c r="Q41" s="204"/>
      <c r="R41" s="204"/>
      <c r="S41" s="204"/>
      <c r="T41" s="204"/>
      <c r="U41" s="205"/>
    </row>
    <row r="42" spans="1:21" ht="15" customHeight="1" thickBot="1" x14ac:dyDescent="0.25">
      <c r="A42" s="39"/>
      <c r="B42" s="39"/>
      <c r="C42" s="38"/>
      <c r="D42" s="127"/>
      <c r="E42" s="33"/>
      <c r="F42" s="33"/>
      <c r="G42" s="33"/>
      <c r="H42" s="33"/>
      <c r="I42" s="33"/>
      <c r="M42" s="42"/>
      <c r="N42" s="42"/>
      <c r="O42" s="42"/>
      <c r="P42" s="42"/>
      <c r="Q42" s="42"/>
      <c r="R42" s="42"/>
      <c r="S42" s="42"/>
      <c r="T42" s="42"/>
      <c r="U42" s="42"/>
    </row>
    <row r="43" spans="1:21" ht="15" customHeight="1" thickBot="1" x14ac:dyDescent="0.25">
      <c r="A43" s="36" t="s">
        <v>104</v>
      </c>
      <c r="B43" s="36"/>
      <c r="C43" s="37"/>
      <c r="D43" s="126"/>
      <c r="E43" s="33"/>
      <c r="F43" s="33"/>
      <c r="G43" s="33"/>
      <c r="H43" s="33"/>
      <c r="I43" s="33" t="s">
        <v>90</v>
      </c>
      <c r="M43" s="189" t="s">
        <v>105</v>
      </c>
      <c r="N43" s="190"/>
      <c r="O43" s="190"/>
      <c r="P43" s="190"/>
      <c r="Q43" s="190"/>
      <c r="R43" s="190"/>
      <c r="S43" s="190"/>
      <c r="T43" s="190"/>
      <c r="U43" s="191"/>
    </row>
    <row r="44" spans="1:21" ht="15" customHeight="1" x14ac:dyDescent="0.2">
      <c r="A44" s="39"/>
      <c r="B44" s="39"/>
      <c r="C44" s="38"/>
      <c r="D44" s="127"/>
      <c r="E44" s="33"/>
      <c r="F44" s="33"/>
      <c r="G44" s="33"/>
      <c r="H44" s="33"/>
      <c r="I44" s="33"/>
      <c r="M44" s="195"/>
      <c r="N44" s="196"/>
      <c r="O44" s="196"/>
      <c r="P44" s="196"/>
      <c r="Q44" s="196"/>
      <c r="R44" s="196"/>
      <c r="S44" s="196"/>
      <c r="T44" s="196"/>
      <c r="U44" s="197"/>
    </row>
    <row r="45" spans="1:21" ht="15" customHeight="1" thickBot="1" x14ac:dyDescent="0.25">
      <c r="A45" s="39"/>
      <c r="B45" s="39"/>
      <c r="C45" s="38"/>
      <c r="D45" s="127"/>
      <c r="E45" s="33"/>
      <c r="F45" s="33"/>
      <c r="G45" s="33"/>
      <c r="H45" s="33"/>
      <c r="I45" s="33"/>
      <c r="M45" s="40"/>
      <c r="N45" s="40"/>
      <c r="O45" s="40"/>
      <c r="P45" s="40"/>
      <c r="Q45" s="40"/>
      <c r="R45" s="40"/>
      <c r="S45" s="40"/>
      <c r="T45" s="40"/>
      <c r="U45" s="40"/>
    </row>
    <row r="46" spans="1:21" ht="15" customHeight="1" thickBot="1" x14ac:dyDescent="0.25">
      <c r="A46" s="36" t="s">
        <v>106</v>
      </c>
      <c r="B46" s="39"/>
      <c r="C46" s="43" t="s">
        <v>97</v>
      </c>
      <c r="D46" s="129"/>
      <c r="E46" s="33"/>
      <c r="F46" s="33"/>
      <c r="G46" s="33"/>
      <c r="H46" s="33"/>
      <c r="I46" s="33" t="s">
        <v>107</v>
      </c>
      <c r="M46" s="189" t="s">
        <v>108</v>
      </c>
      <c r="N46" s="190"/>
      <c r="O46" s="190"/>
      <c r="P46" s="190"/>
      <c r="Q46" s="190"/>
      <c r="R46" s="190"/>
      <c r="S46" s="190"/>
      <c r="T46" s="190"/>
      <c r="U46" s="191"/>
    </row>
    <row r="47" spans="1:21" ht="15" customHeight="1" x14ac:dyDescent="0.2">
      <c r="A47" s="39"/>
      <c r="B47" s="39"/>
      <c r="C47" s="41"/>
      <c r="D47" s="41"/>
      <c r="E47" s="33"/>
      <c r="F47" s="33"/>
      <c r="G47" s="33"/>
      <c r="H47" s="33"/>
      <c r="I47" s="33"/>
      <c r="M47" s="192"/>
      <c r="N47" s="193"/>
      <c r="O47" s="193"/>
      <c r="P47" s="193"/>
      <c r="Q47" s="193"/>
      <c r="R47" s="193"/>
      <c r="S47" s="193"/>
      <c r="T47" s="193"/>
      <c r="U47" s="194"/>
    </row>
    <row r="48" spans="1:21" ht="15" customHeight="1" x14ac:dyDescent="0.2">
      <c r="A48" s="39"/>
      <c r="B48" s="39"/>
      <c r="C48" s="41"/>
      <c r="D48" s="41"/>
      <c r="E48" s="33"/>
      <c r="F48" s="33"/>
      <c r="G48" s="33"/>
      <c r="H48" s="33"/>
      <c r="I48" s="33"/>
      <c r="M48" s="203"/>
      <c r="N48" s="204"/>
      <c r="O48" s="204"/>
      <c r="P48" s="204"/>
      <c r="Q48" s="204"/>
      <c r="R48" s="204"/>
      <c r="S48" s="204"/>
      <c r="T48" s="204"/>
      <c r="U48" s="205"/>
    </row>
    <row r="49" spans="1:21" ht="15" customHeight="1" thickBot="1" x14ac:dyDescent="0.25">
      <c r="A49" s="39"/>
      <c r="B49" s="39"/>
      <c r="C49" s="38"/>
      <c r="D49" s="127"/>
      <c r="E49" s="33"/>
      <c r="F49" s="33"/>
      <c r="G49" s="33"/>
      <c r="H49" s="33"/>
      <c r="I49" s="33"/>
      <c r="M49" s="42"/>
      <c r="N49" s="42"/>
      <c r="O49" s="42"/>
      <c r="P49" s="42"/>
      <c r="Q49" s="42"/>
      <c r="R49" s="42"/>
      <c r="S49" s="42"/>
      <c r="T49" s="42"/>
      <c r="U49" s="42"/>
    </row>
    <row r="50" spans="1:21" ht="15" customHeight="1" thickBot="1" x14ac:dyDescent="0.25">
      <c r="A50" s="36" t="s">
        <v>109</v>
      </c>
      <c r="B50" s="39"/>
      <c r="C50" s="43" t="s">
        <v>87</v>
      </c>
      <c r="D50" s="129"/>
      <c r="E50" s="33"/>
      <c r="F50" s="33"/>
      <c r="G50" s="33"/>
      <c r="H50" s="33"/>
      <c r="I50" s="33" t="s">
        <v>110</v>
      </c>
      <c r="M50" s="189" t="s">
        <v>111</v>
      </c>
      <c r="N50" s="190"/>
      <c r="O50" s="190"/>
      <c r="P50" s="190"/>
      <c r="Q50" s="190"/>
      <c r="R50" s="190"/>
      <c r="S50" s="190"/>
      <c r="T50" s="190"/>
      <c r="U50" s="191"/>
    </row>
    <row r="51" spans="1:21" ht="15" customHeight="1" x14ac:dyDescent="0.2">
      <c r="A51" s="39"/>
      <c r="B51" s="39"/>
      <c r="C51" s="38"/>
      <c r="D51" s="127"/>
      <c r="E51" s="33"/>
      <c r="F51" s="33"/>
      <c r="G51" s="33"/>
      <c r="H51" s="33"/>
      <c r="I51" s="33"/>
      <c r="M51" s="192"/>
      <c r="N51" s="193"/>
      <c r="O51" s="193"/>
      <c r="P51" s="193"/>
      <c r="Q51" s="193"/>
      <c r="R51" s="193"/>
      <c r="S51" s="193"/>
      <c r="T51" s="193"/>
      <c r="U51" s="194"/>
    </row>
    <row r="52" spans="1:21" ht="15" customHeight="1" x14ac:dyDescent="0.2">
      <c r="A52" s="39"/>
      <c r="B52" s="39"/>
      <c r="C52" s="38"/>
      <c r="D52" s="127"/>
      <c r="E52" s="33"/>
      <c r="F52" s="33"/>
      <c r="G52" s="33"/>
      <c r="H52" s="33"/>
      <c r="I52" s="33"/>
      <c r="M52" s="192"/>
      <c r="N52" s="193"/>
      <c r="O52" s="193"/>
      <c r="P52" s="193"/>
      <c r="Q52" s="193"/>
      <c r="R52" s="193"/>
      <c r="S52" s="193"/>
      <c r="T52" s="193"/>
      <c r="U52" s="194"/>
    </row>
    <row r="53" spans="1:21" ht="15" customHeight="1" x14ac:dyDescent="0.2">
      <c r="A53" s="39"/>
      <c r="B53" s="39"/>
      <c r="C53" s="38"/>
      <c r="D53" s="127"/>
      <c r="E53" s="33"/>
      <c r="F53" s="33"/>
      <c r="G53" s="33"/>
      <c r="H53" s="33"/>
      <c r="I53" s="33"/>
      <c r="M53" s="200"/>
      <c r="N53" s="201"/>
      <c r="O53" s="201"/>
      <c r="P53" s="201"/>
      <c r="Q53" s="201"/>
      <c r="R53" s="201"/>
      <c r="S53" s="201"/>
      <c r="T53" s="201"/>
      <c r="U53" s="202"/>
    </row>
    <row r="54" spans="1:21" ht="15" customHeight="1" x14ac:dyDescent="0.2">
      <c r="A54" s="39"/>
      <c r="B54" s="39"/>
      <c r="C54" s="38"/>
      <c r="D54" s="127"/>
      <c r="E54" s="33"/>
      <c r="F54" s="33"/>
      <c r="G54" s="33"/>
      <c r="H54" s="33"/>
      <c r="I54" s="33"/>
      <c r="M54" s="203"/>
      <c r="N54" s="204"/>
      <c r="O54" s="204"/>
      <c r="P54" s="204"/>
      <c r="Q54" s="204"/>
      <c r="R54" s="204"/>
      <c r="S54" s="204"/>
      <c r="T54" s="204"/>
      <c r="U54" s="205"/>
    </row>
    <row r="55" spans="1:21" ht="15" customHeight="1" thickBot="1" x14ac:dyDescent="0.25">
      <c r="A55" s="36"/>
      <c r="B55" s="36"/>
      <c r="C55" s="33"/>
      <c r="D55" s="56"/>
      <c r="E55" s="33"/>
      <c r="F55" s="33"/>
      <c r="G55" s="33"/>
      <c r="H55" s="33"/>
      <c r="I55" s="33"/>
      <c r="M55" s="33"/>
      <c r="N55" s="33"/>
      <c r="O55" s="33"/>
      <c r="P55" s="33"/>
      <c r="Q55" s="33"/>
      <c r="R55" s="33"/>
      <c r="S55" s="33"/>
      <c r="T55" s="33"/>
      <c r="U55" s="33"/>
    </row>
    <row r="56" spans="1:21" ht="15" customHeight="1" thickBot="1" x14ac:dyDescent="0.25">
      <c r="A56" s="36" t="s">
        <v>112</v>
      </c>
      <c r="B56" s="36"/>
      <c r="C56" s="45">
        <v>1975</v>
      </c>
      <c r="D56" s="132"/>
      <c r="E56" s="33"/>
      <c r="F56" s="33"/>
      <c r="G56" s="33"/>
      <c r="H56" s="33"/>
      <c r="I56" s="33" t="s">
        <v>113</v>
      </c>
      <c r="M56" s="189" t="s">
        <v>114</v>
      </c>
      <c r="N56" s="190"/>
      <c r="O56" s="190"/>
      <c r="P56" s="190"/>
      <c r="Q56" s="190"/>
      <c r="R56" s="190"/>
      <c r="S56" s="190"/>
      <c r="T56" s="190"/>
      <c r="U56" s="191"/>
    </row>
    <row r="57" spans="1:21" ht="15" customHeight="1" x14ac:dyDescent="0.2">
      <c r="A57" s="36"/>
      <c r="B57" s="36"/>
      <c r="C57" s="46"/>
      <c r="D57" s="133"/>
      <c r="E57" s="33"/>
      <c r="F57" s="33"/>
      <c r="G57" s="33"/>
      <c r="H57" s="33"/>
      <c r="I57" s="33"/>
      <c r="M57" s="192"/>
      <c r="N57" s="193"/>
      <c r="O57" s="193"/>
      <c r="P57" s="193"/>
      <c r="Q57" s="193"/>
      <c r="R57" s="193"/>
      <c r="S57" s="193"/>
      <c r="T57" s="193"/>
      <c r="U57" s="194"/>
    </row>
    <row r="58" spans="1:21" ht="15" customHeight="1" x14ac:dyDescent="0.2">
      <c r="A58" s="36"/>
      <c r="B58" s="36"/>
      <c r="C58" s="47"/>
      <c r="D58" s="47"/>
      <c r="E58" s="33"/>
      <c r="F58" s="33"/>
      <c r="G58" s="33"/>
      <c r="H58" s="33"/>
      <c r="I58" s="33"/>
      <c r="M58" s="195"/>
      <c r="N58" s="196"/>
      <c r="O58" s="196"/>
      <c r="P58" s="196"/>
      <c r="Q58" s="196"/>
      <c r="R58" s="196"/>
      <c r="S58" s="196"/>
      <c r="T58" s="196"/>
      <c r="U58" s="197"/>
    </row>
    <row r="59" spans="1:21" ht="15" customHeight="1" thickBot="1" x14ac:dyDescent="0.25">
      <c r="A59" s="36"/>
      <c r="B59" s="36"/>
      <c r="C59" s="48"/>
      <c r="D59" s="48"/>
      <c r="E59" s="33"/>
      <c r="F59" s="33"/>
      <c r="G59" s="33"/>
      <c r="H59" s="33"/>
      <c r="I59" s="33"/>
      <c r="M59" s="42"/>
      <c r="N59" s="42"/>
      <c r="O59" s="42"/>
      <c r="P59" s="42"/>
      <c r="Q59" s="42"/>
      <c r="R59" s="42"/>
      <c r="S59" s="42"/>
      <c r="T59" s="42"/>
      <c r="U59" s="42"/>
    </row>
    <row r="60" spans="1:21" ht="15.75" customHeight="1" thickBot="1" x14ac:dyDescent="0.25">
      <c r="A60" s="36" t="s">
        <v>115</v>
      </c>
      <c r="B60" s="36"/>
      <c r="C60" s="43" t="s">
        <v>87</v>
      </c>
      <c r="D60" s="129"/>
      <c r="E60" s="33"/>
      <c r="F60" s="33"/>
      <c r="G60" s="33"/>
      <c r="H60" s="33"/>
      <c r="I60" s="33" t="s">
        <v>110</v>
      </c>
      <c r="M60" s="189" t="s">
        <v>254</v>
      </c>
      <c r="N60" s="198"/>
      <c r="O60" s="198"/>
      <c r="P60" s="198"/>
      <c r="Q60" s="198"/>
      <c r="R60" s="198"/>
      <c r="S60" s="198"/>
      <c r="T60" s="198"/>
      <c r="U60" s="199"/>
    </row>
    <row r="61" spans="1:21" ht="17.25" customHeight="1" thickBot="1" x14ac:dyDescent="0.25">
      <c r="A61" s="39"/>
      <c r="B61" s="39"/>
      <c r="C61" s="46"/>
      <c r="D61" s="133"/>
      <c r="E61" s="33"/>
      <c r="F61" s="33"/>
      <c r="G61" s="33"/>
      <c r="H61" s="33"/>
      <c r="I61" s="33"/>
      <c r="M61" s="200"/>
      <c r="N61" s="201"/>
      <c r="O61" s="201"/>
      <c r="P61" s="201"/>
      <c r="Q61" s="201"/>
      <c r="R61" s="201"/>
      <c r="S61" s="201"/>
      <c r="T61" s="201"/>
      <c r="U61" s="202"/>
    </row>
    <row r="62" spans="1:21" ht="15.75" customHeight="1" thickBot="1" x14ac:dyDescent="0.25">
      <c r="A62" s="36" t="s">
        <v>116</v>
      </c>
      <c r="B62" s="36"/>
      <c r="C62" s="49">
        <v>0.06</v>
      </c>
      <c r="D62" s="134"/>
      <c r="E62" s="33"/>
      <c r="F62" s="33"/>
      <c r="G62" s="33"/>
      <c r="H62" s="33"/>
      <c r="I62" s="34" t="s">
        <v>117</v>
      </c>
      <c r="M62" s="200"/>
      <c r="N62" s="201"/>
      <c r="O62" s="201"/>
      <c r="P62" s="201"/>
      <c r="Q62" s="201"/>
      <c r="R62" s="201"/>
      <c r="S62" s="201"/>
      <c r="T62" s="201"/>
      <c r="U62" s="202"/>
    </row>
    <row r="63" spans="1:21" ht="15" customHeight="1" thickBot="1" x14ac:dyDescent="0.25">
      <c r="A63" s="36"/>
      <c r="B63" s="33"/>
      <c r="C63" s="38"/>
      <c r="D63" s="127"/>
      <c r="E63" s="33"/>
      <c r="F63" s="33"/>
      <c r="G63" s="33"/>
      <c r="H63" s="33"/>
      <c r="I63" s="33"/>
      <c r="M63" s="200"/>
      <c r="N63" s="201"/>
      <c r="O63" s="201"/>
      <c r="P63" s="201"/>
      <c r="Q63" s="201"/>
      <c r="R63" s="201"/>
      <c r="S63" s="201"/>
      <c r="T63" s="201"/>
      <c r="U63" s="202"/>
    </row>
    <row r="64" spans="1:21" ht="18" customHeight="1" thickBot="1" x14ac:dyDescent="0.25">
      <c r="A64" s="36" t="s">
        <v>118</v>
      </c>
      <c r="B64" s="33"/>
      <c r="C64" s="49"/>
      <c r="D64" s="134"/>
      <c r="E64" s="33"/>
      <c r="F64" s="33"/>
      <c r="G64" s="33"/>
      <c r="H64" s="33"/>
      <c r="I64" s="33" t="s">
        <v>119</v>
      </c>
      <c r="M64" s="200"/>
      <c r="N64" s="201"/>
      <c r="O64" s="201"/>
      <c r="P64" s="201"/>
      <c r="Q64" s="201"/>
      <c r="R64" s="201"/>
      <c r="S64" s="201"/>
      <c r="T64" s="201"/>
      <c r="U64" s="202"/>
    </row>
    <row r="65" spans="1:21" ht="18.75" customHeight="1" x14ac:dyDescent="0.2">
      <c r="A65" s="36"/>
      <c r="B65" s="33"/>
      <c r="C65" s="38"/>
      <c r="D65" s="127"/>
      <c r="E65" s="33"/>
      <c r="F65" s="33"/>
      <c r="G65" s="33"/>
      <c r="H65" s="33"/>
      <c r="I65" s="33"/>
      <c r="M65" s="200"/>
      <c r="N65" s="201"/>
      <c r="O65" s="201"/>
      <c r="P65" s="201"/>
      <c r="Q65" s="201"/>
      <c r="R65" s="201"/>
      <c r="S65" s="201"/>
      <c r="T65" s="201"/>
      <c r="U65" s="202"/>
    </row>
    <row r="66" spans="1:21" ht="18" customHeight="1" x14ac:dyDescent="0.2">
      <c r="A66" s="36"/>
      <c r="B66" s="33"/>
      <c r="C66" s="38"/>
      <c r="D66" s="127"/>
      <c r="E66" s="33"/>
      <c r="F66" s="33"/>
      <c r="G66" s="33"/>
      <c r="H66" s="33"/>
      <c r="I66" s="33"/>
      <c r="M66" s="203"/>
      <c r="N66" s="204"/>
      <c r="O66" s="204"/>
      <c r="P66" s="204"/>
      <c r="Q66" s="204"/>
      <c r="R66" s="204"/>
      <c r="S66" s="204"/>
      <c r="T66" s="204"/>
      <c r="U66" s="205"/>
    </row>
    <row r="67" spans="1:21" ht="15" customHeight="1" thickBot="1" x14ac:dyDescent="0.25">
      <c r="A67" s="36"/>
      <c r="B67" s="33"/>
      <c r="C67" s="38"/>
      <c r="D67" s="127"/>
      <c r="E67" s="33"/>
      <c r="F67" s="33"/>
      <c r="G67" s="33"/>
      <c r="H67" s="33"/>
      <c r="I67" s="33"/>
      <c r="M67" s="50"/>
      <c r="N67" s="50"/>
      <c r="O67" s="50"/>
      <c r="P67" s="50"/>
      <c r="Q67" s="50"/>
      <c r="R67" s="50"/>
      <c r="S67" s="50"/>
      <c r="T67" s="50"/>
      <c r="U67" s="50"/>
    </row>
    <row r="68" spans="1:21" ht="15" customHeight="1" thickBot="1" x14ac:dyDescent="0.25">
      <c r="A68" s="36" t="s">
        <v>120</v>
      </c>
      <c r="B68" s="36"/>
      <c r="C68" s="43" t="s">
        <v>76</v>
      </c>
      <c r="D68" s="129"/>
      <c r="E68" s="33"/>
      <c r="F68" s="33"/>
      <c r="G68" s="33"/>
      <c r="H68" s="33"/>
      <c r="I68" s="33" t="s">
        <v>110</v>
      </c>
      <c r="M68" s="189" t="s">
        <v>121</v>
      </c>
      <c r="N68" s="190"/>
      <c r="O68" s="190"/>
      <c r="P68" s="190"/>
      <c r="Q68" s="190"/>
      <c r="R68" s="190"/>
      <c r="S68" s="190"/>
      <c r="T68" s="190"/>
      <c r="U68" s="191"/>
    </row>
    <row r="69" spans="1:21" ht="15" customHeight="1" thickBot="1" x14ac:dyDescent="0.25">
      <c r="A69" s="39"/>
      <c r="B69" s="39"/>
      <c r="C69" s="38"/>
      <c r="D69" s="127"/>
      <c r="E69" s="33"/>
      <c r="F69" s="33"/>
      <c r="G69" s="33"/>
      <c r="H69" s="33"/>
      <c r="I69" s="33"/>
      <c r="M69" s="192"/>
      <c r="N69" s="193"/>
      <c r="O69" s="193"/>
      <c r="P69" s="193"/>
      <c r="Q69" s="193"/>
      <c r="R69" s="193"/>
      <c r="S69" s="193"/>
      <c r="T69" s="193"/>
      <c r="U69" s="194"/>
    </row>
    <row r="70" spans="1:21" ht="15" customHeight="1" thickBot="1" x14ac:dyDescent="0.25">
      <c r="A70" s="36" t="s">
        <v>122</v>
      </c>
      <c r="B70" s="36"/>
      <c r="C70" s="49"/>
      <c r="D70" s="134"/>
      <c r="E70" s="33"/>
      <c r="F70" s="33"/>
      <c r="G70" s="33"/>
      <c r="H70" s="33"/>
      <c r="I70" s="34" t="s">
        <v>117</v>
      </c>
      <c r="M70" s="192"/>
      <c r="N70" s="193"/>
      <c r="O70" s="193"/>
      <c r="P70" s="193"/>
      <c r="Q70" s="193"/>
      <c r="R70" s="193"/>
      <c r="S70" s="193"/>
      <c r="T70" s="193"/>
      <c r="U70" s="194"/>
    </row>
    <row r="71" spans="1:21" ht="15" customHeight="1" x14ac:dyDescent="0.2">
      <c r="A71" s="36"/>
      <c r="B71" s="33"/>
      <c r="C71" s="38"/>
      <c r="D71" s="127"/>
      <c r="E71" s="33"/>
      <c r="F71" s="33"/>
      <c r="G71" s="33"/>
      <c r="H71" s="33"/>
      <c r="I71" s="33"/>
      <c r="M71" s="195"/>
      <c r="N71" s="196"/>
      <c r="O71" s="196"/>
      <c r="P71" s="196"/>
      <c r="Q71" s="196"/>
      <c r="R71" s="196"/>
      <c r="S71" s="196"/>
      <c r="T71" s="196"/>
      <c r="U71" s="197"/>
    </row>
    <row r="72" spans="1:21" ht="15" customHeight="1" thickBot="1" x14ac:dyDescent="0.25">
      <c r="A72" s="36"/>
      <c r="B72" s="33"/>
      <c r="C72" s="33"/>
      <c r="D72" s="56"/>
      <c r="E72" s="33"/>
      <c r="F72" s="33"/>
      <c r="G72" s="33"/>
      <c r="H72" s="33"/>
      <c r="I72" s="33"/>
      <c r="M72" s="51"/>
      <c r="N72" s="51"/>
      <c r="O72" s="51"/>
      <c r="P72" s="51"/>
      <c r="Q72" s="51"/>
      <c r="R72" s="51"/>
      <c r="S72" s="51"/>
      <c r="T72" s="51"/>
      <c r="U72" s="51"/>
    </row>
    <row r="73" spans="1:21" ht="15" customHeight="1" thickBot="1" x14ac:dyDescent="0.25">
      <c r="A73" s="36" t="s">
        <v>123</v>
      </c>
      <c r="B73" s="33"/>
      <c r="C73" s="37"/>
      <c r="D73" s="126"/>
      <c r="E73" s="33"/>
      <c r="F73" s="33"/>
      <c r="G73" s="33"/>
      <c r="H73" s="33"/>
      <c r="I73" s="33" t="s">
        <v>90</v>
      </c>
      <c r="M73" s="189" t="s">
        <v>124</v>
      </c>
      <c r="N73" s="190"/>
      <c r="O73" s="190"/>
      <c r="P73" s="190"/>
      <c r="Q73" s="190"/>
      <c r="R73" s="190"/>
      <c r="S73" s="190"/>
      <c r="T73" s="190"/>
      <c r="U73" s="191"/>
    </row>
    <row r="74" spans="1:21" ht="15" customHeight="1" thickBot="1" x14ac:dyDescent="0.25">
      <c r="A74" s="36"/>
      <c r="B74" s="33"/>
      <c r="C74" s="35" t="s">
        <v>125</v>
      </c>
      <c r="D74" s="135"/>
      <c r="E74" s="33"/>
      <c r="F74" s="33"/>
      <c r="G74" s="33"/>
      <c r="H74" s="33"/>
      <c r="I74" s="33"/>
      <c r="M74" s="195"/>
      <c r="N74" s="196"/>
      <c r="O74" s="196"/>
      <c r="P74" s="196"/>
      <c r="Q74" s="196"/>
      <c r="R74" s="196"/>
      <c r="S74" s="196"/>
      <c r="T74" s="196"/>
      <c r="U74" s="197"/>
    </row>
    <row r="75" spans="1:21" ht="15" customHeight="1" thickBot="1" x14ac:dyDescent="0.25">
      <c r="A75" s="36" t="s">
        <v>126</v>
      </c>
      <c r="B75" s="33"/>
      <c r="C75" s="49"/>
      <c r="D75" s="134"/>
      <c r="E75" s="33"/>
      <c r="F75" s="33"/>
      <c r="G75" s="33"/>
      <c r="H75" s="33"/>
      <c r="I75" s="33" t="s">
        <v>119</v>
      </c>
      <c r="M75" s="51"/>
      <c r="N75" s="51"/>
      <c r="O75" s="51"/>
      <c r="P75" s="52"/>
      <c r="Q75" s="51"/>
      <c r="R75" s="51"/>
      <c r="S75" s="51"/>
      <c r="T75" s="51"/>
      <c r="U75" s="51"/>
    </row>
    <row r="76" spans="1:21" ht="15" customHeight="1" thickBot="1" x14ac:dyDescent="0.25">
      <c r="A76" s="36"/>
      <c r="B76" s="33"/>
      <c r="C76" s="38"/>
      <c r="D76" s="127"/>
      <c r="E76" s="33"/>
      <c r="F76" s="33"/>
      <c r="G76" s="33"/>
      <c r="H76" s="33"/>
      <c r="I76" s="33"/>
      <c r="M76" s="51"/>
      <c r="N76" s="51"/>
      <c r="O76" s="51"/>
      <c r="P76" s="51"/>
      <c r="Q76" s="51"/>
      <c r="R76" s="51"/>
      <c r="S76" s="51"/>
      <c r="T76" s="51"/>
      <c r="U76" s="51"/>
    </row>
    <row r="77" spans="1:21" ht="15" customHeight="1" thickBot="1" x14ac:dyDescent="0.25">
      <c r="A77" s="36" t="s">
        <v>127</v>
      </c>
      <c r="B77" s="33"/>
      <c r="C77" s="37"/>
      <c r="D77" s="126"/>
      <c r="E77" s="33"/>
      <c r="F77" s="33"/>
      <c r="G77" s="33"/>
      <c r="H77" s="33"/>
      <c r="I77" s="33" t="s">
        <v>90</v>
      </c>
      <c r="M77" s="189" t="s">
        <v>128</v>
      </c>
      <c r="N77" s="190"/>
      <c r="O77" s="190"/>
      <c r="P77" s="190"/>
      <c r="Q77" s="190"/>
      <c r="R77" s="190"/>
      <c r="S77" s="190"/>
      <c r="T77" s="190"/>
      <c r="U77" s="191"/>
    </row>
    <row r="78" spans="1:21" ht="15" customHeight="1" thickBot="1" x14ac:dyDescent="0.25">
      <c r="A78" s="36"/>
      <c r="B78" s="33"/>
      <c r="C78" s="35" t="s">
        <v>125</v>
      </c>
      <c r="D78" s="135"/>
      <c r="E78" s="33"/>
      <c r="F78" s="33"/>
      <c r="G78" s="33"/>
      <c r="H78" s="33"/>
      <c r="I78" s="33"/>
      <c r="M78" s="192"/>
      <c r="N78" s="193"/>
      <c r="O78" s="193"/>
      <c r="P78" s="193"/>
      <c r="Q78" s="193"/>
      <c r="R78" s="193"/>
      <c r="S78" s="193"/>
      <c r="T78" s="193"/>
      <c r="U78" s="194"/>
    </row>
    <row r="79" spans="1:21" ht="15" customHeight="1" thickBot="1" x14ac:dyDescent="0.25">
      <c r="A79" s="36" t="s">
        <v>129</v>
      </c>
      <c r="B79" s="33"/>
      <c r="C79" s="49"/>
      <c r="D79" s="134"/>
      <c r="E79" s="33"/>
      <c r="F79" s="33"/>
      <c r="G79" s="33"/>
      <c r="H79" s="33"/>
      <c r="I79" s="33" t="s">
        <v>119</v>
      </c>
      <c r="M79" s="203"/>
      <c r="N79" s="204"/>
      <c r="O79" s="204"/>
      <c r="P79" s="204"/>
      <c r="Q79" s="204"/>
      <c r="R79" s="204"/>
      <c r="S79" s="204"/>
      <c r="T79" s="204"/>
      <c r="U79" s="205"/>
    </row>
    <row r="80" spans="1:21" ht="15" customHeight="1" thickBot="1" x14ac:dyDescent="0.25">
      <c r="A80" s="53"/>
      <c r="I80" s="33"/>
      <c r="M80" s="33"/>
      <c r="N80" s="33"/>
      <c r="O80" s="33"/>
      <c r="P80" s="33"/>
      <c r="Q80" s="33"/>
      <c r="R80" s="33"/>
      <c r="S80" s="33"/>
      <c r="T80" s="33"/>
      <c r="U80" s="33"/>
    </row>
    <row r="81" spans="1:21" ht="15" customHeight="1" thickBot="1" x14ac:dyDescent="0.25">
      <c r="A81" s="36" t="s">
        <v>130</v>
      </c>
      <c r="B81" s="53"/>
      <c r="C81" s="37"/>
      <c r="D81" s="126"/>
      <c r="I81" s="33" t="s">
        <v>131</v>
      </c>
      <c r="M81" s="189" t="s">
        <v>132</v>
      </c>
      <c r="N81" s="190"/>
      <c r="O81" s="190"/>
      <c r="P81" s="190"/>
      <c r="Q81" s="190"/>
      <c r="R81" s="190"/>
      <c r="S81" s="190"/>
      <c r="T81" s="190"/>
      <c r="U81" s="191"/>
    </row>
    <row r="82" spans="1:21" ht="15" customHeight="1" thickBot="1" x14ac:dyDescent="0.25">
      <c r="A82" s="36"/>
      <c r="B82" s="53"/>
      <c r="I82" s="33"/>
      <c r="M82" s="195"/>
      <c r="N82" s="196"/>
      <c r="O82" s="196"/>
      <c r="P82" s="196"/>
      <c r="Q82" s="196"/>
      <c r="R82" s="196"/>
      <c r="S82" s="196"/>
      <c r="T82" s="196"/>
      <c r="U82" s="197"/>
    </row>
    <row r="83" spans="1:21" ht="15" customHeight="1" thickBot="1" x14ac:dyDescent="0.25">
      <c r="A83" s="36" t="s">
        <v>133</v>
      </c>
      <c r="B83" s="53"/>
      <c r="C83" s="37"/>
      <c r="D83" s="126"/>
      <c r="I83" s="33" t="s">
        <v>131</v>
      </c>
      <c r="M83" s="51"/>
      <c r="N83" s="51"/>
      <c r="O83" s="51"/>
      <c r="P83" s="51"/>
      <c r="Q83" s="51"/>
      <c r="R83" s="51"/>
      <c r="S83" s="51"/>
      <c r="T83" s="51"/>
      <c r="U83" s="51"/>
    </row>
    <row r="84" spans="1:21" ht="15" customHeight="1" thickBot="1" x14ac:dyDescent="0.25">
      <c r="A84" s="36"/>
      <c r="B84" s="53"/>
      <c r="I84" s="33"/>
      <c r="M84" s="42"/>
      <c r="N84" s="42"/>
      <c r="O84" s="42"/>
      <c r="P84" s="42"/>
      <c r="Q84" s="42"/>
      <c r="R84" s="42"/>
      <c r="S84" s="42"/>
      <c r="T84" s="42"/>
      <c r="U84" s="42"/>
    </row>
    <row r="85" spans="1:21" ht="15" customHeight="1" thickBot="1" x14ac:dyDescent="0.25">
      <c r="A85" s="36" t="s">
        <v>134</v>
      </c>
      <c r="B85" s="53"/>
      <c r="C85" s="37"/>
      <c r="D85" s="126"/>
      <c r="I85" s="33" t="s">
        <v>131</v>
      </c>
      <c r="M85" s="33"/>
      <c r="N85" s="33"/>
      <c r="O85" s="33"/>
      <c r="P85" s="33"/>
      <c r="Q85" s="33"/>
      <c r="R85" s="33"/>
      <c r="S85" s="33"/>
      <c r="T85" s="33"/>
      <c r="U85" s="33"/>
    </row>
    <row r="86" spans="1:21" ht="15" customHeight="1" thickBot="1" x14ac:dyDescent="0.25">
      <c r="A86" s="36"/>
      <c r="I86" s="33"/>
      <c r="M86" s="33"/>
      <c r="N86" s="33"/>
      <c r="O86" s="33"/>
      <c r="P86" s="33"/>
      <c r="Q86" s="33"/>
      <c r="R86" s="33"/>
      <c r="S86" s="33"/>
      <c r="T86" s="33"/>
      <c r="U86" s="33"/>
    </row>
    <row r="87" spans="1:21" ht="15" customHeight="1" thickBot="1" x14ac:dyDescent="0.25">
      <c r="A87" s="36" t="s">
        <v>135</v>
      </c>
      <c r="C87" s="37"/>
      <c r="D87" s="126"/>
      <c r="I87" s="33" t="s">
        <v>131</v>
      </c>
      <c r="M87" s="189" t="s">
        <v>136</v>
      </c>
      <c r="N87" s="190"/>
      <c r="O87" s="190"/>
      <c r="P87" s="190"/>
      <c r="Q87" s="190"/>
      <c r="R87" s="190"/>
      <c r="S87" s="190"/>
      <c r="T87" s="190"/>
      <c r="U87" s="191"/>
    </row>
    <row r="88" spans="1:21" ht="15" customHeight="1" x14ac:dyDescent="0.2">
      <c r="A88" s="36" t="s">
        <v>137</v>
      </c>
      <c r="I88" s="33"/>
      <c r="M88" s="192"/>
      <c r="N88" s="193"/>
      <c r="O88" s="193"/>
      <c r="P88" s="193"/>
      <c r="Q88" s="193"/>
      <c r="R88" s="193"/>
      <c r="S88" s="193"/>
      <c r="T88" s="193"/>
      <c r="U88" s="194"/>
    </row>
    <row r="89" spans="1:21" ht="15" customHeight="1" thickBot="1" x14ac:dyDescent="0.25">
      <c r="A89" s="36"/>
      <c r="I89" s="33"/>
      <c r="M89" s="192"/>
      <c r="N89" s="193"/>
      <c r="O89" s="193"/>
      <c r="P89" s="193"/>
      <c r="Q89" s="193"/>
      <c r="R89" s="193"/>
      <c r="S89" s="193"/>
      <c r="T89" s="193"/>
      <c r="U89" s="194"/>
    </row>
    <row r="90" spans="1:21" ht="15" customHeight="1" thickBot="1" x14ac:dyDescent="0.25">
      <c r="A90" s="36" t="s">
        <v>138</v>
      </c>
      <c r="C90" s="37"/>
      <c r="D90" s="126"/>
      <c r="I90" s="33" t="s">
        <v>131</v>
      </c>
      <c r="M90" s="203"/>
      <c r="N90" s="204"/>
      <c r="O90" s="204"/>
      <c r="P90" s="204"/>
      <c r="Q90" s="204"/>
      <c r="R90" s="204"/>
      <c r="S90" s="204"/>
      <c r="T90" s="204"/>
      <c r="U90" s="205"/>
    </row>
    <row r="91" spans="1:21" ht="15" customHeight="1" thickBot="1" x14ac:dyDescent="0.25">
      <c r="A91" s="36"/>
      <c r="C91" s="48"/>
      <c r="D91" s="48"/>
      <c r="I91" s="33"/>
      <c r="M91" s="54"/>
      <c r="N91" s="54"/>
      <c r="O91" s="54"/>
      <c r="P91" s="54"/>
      <c r="Q91" s="54"/>
      <c r="R91" s="54"/>
      <c r="S91" s="54"/>
      <c r="T91" s="54"/>
      <c r="U91" s="54"/>
    </row>
    <row r="92" spans="1:21" ht="15" customHeight="1" thickBot="1" x14ac:dyDescent="0.25">
      <c r="A92" s="36" t="s">
        <v>139</v>
      </c>
      <c r="C92" s="37"/>
      <c r="D92" s="126"/>
      <c r="I92" s="33" t="s">
        <v>131</v>
      </c>
      <c r="M92" s="206" t="s">
        <v>140</v>
      </c>
      <c r="N92" s="207"/>
      <c r="O92" s="207"/>
      <c r="P92" s="207"/>
      <c r="Q92" s="207"/>
      <c r="R92" s="207"/>
      <c r="S92" s="207"/>
      <c r="T92" s="207"/>
      <c r="U92" s="208"/>
    </row>
    <row r="93" spans="1:21" ht="15" customHeight="1" thickBot="1" x14ac:dyDescent="0.25">
      <c r="A93" s="36"/>
      <c r="I93" s="33"/>
      <c r="M93" s="33"/>
      <c r="N93" s="33"/>
      <c r="O93" s="33"/>
      <c r="P93" s="33"/>
      <c r="Q93" s="33"/>
      <c r="R93" s="33"/>
      <c r="S93" s="33"/>
      <c r="T93" s="33"/>
      <c r="U93" s="33"/>
    </row>
    <row r="94" spans="1:21" ht="15" customHeight="1" thickBot="1" x14ac:dyDescent="0.25">
      <c r="A94" s="36" t="s">
        <v>141</v>
      </c>
      <c r="C94" s="37"/>
      <c r="D94" s="126"/>
      <c r="I94" s="33" t="s">
        <v>131</v>
      </c>
      <c r="M94" s="189" t="s">
        <v>142</v>
      </c>
      <c r="N94" s="190"/>
      <c r="O94" s="190"/>
      <c r="P94" s="190"/>
      <c r="Q94" s="190"/>
      <c r="R94" s="190"/>
      <c r="S94" s="190"/>
      <c r="T94" s="190"/>
      <c r="U94" s="191"/>
    </row>
    <row r="95" spans="1:21" ht="15" customHeight="1" x14ac:dyDescent="0.2">
      <c r="A95" s="36"/>
      <c r="I95" s="33"/>
      <c r="M95" s="192"/>
      <c r="N95" s="193"/>
      <c r="O95" s="193"/>
      <c r="P95" s="193"/>
      <c r="Q95" s="193"/>
      <c r="R95" s="193"/>
      <c r="S95" s="193"/>
      <c r="T95" s="193"/>
      <c r="U95" s="194"/>
    </row>
    <row r="96" spans="1:21" ht="15" customHeight="1" x14ac:dyDescent="0.2">
      <c r="A96" s="36"/>
      <c r="I96" s="33"/>
      <c r="M96" s="192"/>
      <c r="N96" s="193"/>
      <c r="O96" s="193"/>
      <c r="P96" s="193"/>
      <c r="Q96" s="193"/>
      <c r="R96" s="193"/>
      <c r="S96" s="193"/>
      <c r="T96" s="193"/>
      <c r="U96" s="194"/>
    </row>
    <row r="97" spans="1:21" ht="15" customHeight="1" x14ac:dyDescent="0.2">
      <c r="A97" s="36"/>
      <c r="I97" s="33"/>
      <c r="M97" s="195"/>
      <c r="N97" s="196"/>
      <c r="O97" s="196"/>
      <c r="P97" s="196"/>
      <c r="Q97" s="196"/>
      <c r="R97" s="196"/>
      <c r="S97" s="196"/>
      <c r="T97" s="196"/>
      <c r="U97" s="197"/>
    </row>
    <row r="98" spans="1:21" ht="15" customHeight="1" thickBot="1" x14ac:dyDescent="0.25">
      <c r="M98" s="36"/>
    </row>
    <row r="99" spans="1:21" ht="15" customHeight="1" thickBot="1" x14ac:dyDescent="0.25">
      <c r="A99" s="36" t="s">
        <v>143</v>
      </c>
      <c r="C99" s="37"/>
      <c r="D99" s="126"/>
      <c r="I99" s="33" t="s">
        <v>131</v>
      </c>
      <c r="M99" s="189" t="s">
        <v>144</v>
      </c>
      <c r="N99" s="190"/>
      <c r="O99" s="190"/>
      <c r="P99" s="190"/>
      <c r="Q99" s="190"/>
      <c r="R99" s="190"/>
      <c r="S99" s="190"/>
      <c r="T99" s="190"/>
      <c r="U99" s="191"/>
    </row>
    <row r="100" spans="1:21" ht="15" customHeight="1" x14ac:dyDescent="0.2">
      <c r="C100" s="55"/>
      <c r="D100" s="55"/>
      <c r="M100" s="192"/>
      <c r="N100" s="193"/>
      <c r="O100" s="193"/>
      <c r="P100" s="193"/>
      <c r="Q100" s="193"/>
      <c r="R100" s="193"/>
      <c r="S100" s="193"/>
      <c r="T100" s="193"/>
      <c r="U100" s="194"/>
    </row>
    <row r="101" spans="1:21" ht="15" customHeight="1" x14ac:dyDescent="0.2">
      <c r="M101" s="195"/>
      <c r="N101" s="196"/>
      <c r="O101" s="196"/>
      <c r="P101" s="196"/>
      <c r="Q101" s="196"/>
      <c r="R101" s="196"/>
      <c r="S101" s="196"/>
      <c r="T101" s="196"/>
      <c r="U101" s="197"/>
    </row>
    <row r="102" spans="1:21" ht="15" customHeight="1" thickBot="1" x14ac:dyDescent="0.25">
      <c r="M102" s="36"/>
    </row>
    <row r="103" spans="1:21" ht="15" customHeight="1" thickBot="1" x14ac:dyDescent="0.25">
      <c r="A103" s="36" t="s">
        <v>145</v>
      </c>
      <c r="B103" s="33"/>
      <c r="C103" s="37"/>
      <c r="D103" s="126"/>
      <c r="I103" s="33" t="s">
        <v>131</v>
      </c>
      <c r="J103" s="33"/>
      <c r="K103" s="33"/>
      <c r="L103" s="33"/>
      <c r="M103" s="189" t="s">
        <v>253</v>
      </c>
      <c r="N103" s="190"/>
      <c r="O103" s="190"/>
      <c r="P103" s="190"/>
      <c r="Q103" s="190"/>
      <c r="R103" s="190"/>
      <c r="S103" s="190"/>
      <c r="T103" s="190"/>
      <c r="U103" s="191"/>
    </row>
    <row r="104" spans="1:21" ht="15" customHeight="1" x14ac:dyDescent="0.2">
      <c r="A104" s="33"/>
      <c r="B104" s="33"/>
      <c r="C104" s="33"/>
      <c r="D104" s="56"/>
      <c r="E104" s="33"/>
      <c r="F104" s="33"/>
      <c r="G104" s="33"/>
      <c r="H104" s="33"/>
      <c r="I104" s="33"/>
      <c r="J104" s="33"/>
      <c r="K104" s="33"/>
      <c r="L104" s="33"/>
      <c r="M104" s="192"/>
      <c r="N104" s="193"/>
      <c r="O104" s="193"/>
      <c r="P104" s="193"/>
      <c r="Q104" s="193"/>
      <c r="R104" s="193"/>
      <c r="S104" s="193"/>
      <c r="T104" s="193"/>
      <c r="U104" s="194"/>
    </row>
    <row r="105" spans="1:21" ht="36.75" customHeight="1" x14ac:dyDescent="0.2">
      <c r="A105" s="33"/>
      <c r="B105" s="33"/>
      <c r="C105" s="33"/>
      <c r="D105" s="56"/>
      <c r="E105" s="33"/>
      <c r="F105" s="33"/>
      <c r="G105" s="33"/>
      <c r="H105" s="33"/>
      <c r="I105" s="33"/>
      <c r="J105" s="33"/>
      <c r="K105" s="33"/>
      <c r="L105" s="33"/>
      <c r="M105" s="192"/>
      <c r="N105" s="193"/>
      <c r="O105" s="193"/>
      <c r="P105" s="193"/>
      <c r="Q105" s="193"/>
      <c r="R105" s="193"/>
      <c r="S105" s="193"/>
      <c r="T105" s="193"/>
      <c r="U105" s="194"/>
    </row>
    <row r="106" spans="1:21" ht="15" customHeight="1" thickBot="1" x14ac:dyDescent="0.25">
      <c r="A106" s="33"/>
      <c r="B106" s="33"/>
      <c r="C106" s="56"/>
      <c r="D106" s="56"/>
      <c r="E106" s="33"/>
      <c r="F106" s="33"/>
      <c r="G106" s="33"/>
      <c r="H106" s="33"/>
      <c r="I106" s="33"/>
      <c r="J106" s="33"/>
      <c r="K106" s="33"/>
      <c r="L106" s="33"/>
      <c r="M106" s="195"/>
      <c r="N106" s="196"/>
      <c r="O106" s="196"/>
      <c r="P106" s="196"/>
      <c r="Q106" s="196"/>
      <c r="R106" s="196"/>
      <c r="S106" s="196"/>
      <c r="T106" s="196"/>
      <c r="U106" s="197"/>
    </row>
    <row r="107" spans="1:21" ht="20.100000000000001" customHeight="1" thickTop="1" thickBot="1" x14ac:dyDescent="0.3">
      <c r="A107" s="228" t="s">
        <v>146</v>
      </c>
      <c r="B107" s="229"/>
      <c r="C107" s="230"/>
      <c r="D107" s="136"/>
      <c r="E107" s="33"/>
      <c r="F107" s="33"/>
      <c r="G107" s="33"/>
      <c r="H107" s="33"/>
      <c r="I107" s="33"/>
      <c r="J107" s="33"/>
      <c r="K107" s="33"/>
      <c r="L107" s="33"/>
    </row>
    <row r="108" spans="1:21" ht="15" customHeight="1" thickTop="1" thickBot="1" x14ac:dyDescent="0.25">
      <c r="A108" s="33"/>
      <c r="B108" s="33"/>
      <c r="C108" s="33"/>
      <c r="D108" s="56"/>
      <c r="E108" s="33"/>
      <c r="F108" s="33"/>
      <c r="G108" s="33"/>
      <c r="H108" s="33"/>
      <c r="I108" s="33"/>
      <c r="J108" s="33"/>
      <c r="K108" s="33"/>
      <c r="L108" s="33"/>
    </row>
    <row r="109" spans="1:21" ht="20.100000000000001" customHeight="1" thickTop="1" thickBot="1" x14ac:dyDescent="0.25">
      <c r="A109" s="222" t="s">
        <v>147</v>
      </c>
      <c r="B109" s="223"/>
      <c r="C109" s="224"/>
      <c r="D109" s="137"/>
      <c r="E109" s="33"/>
      <c r="F109" s="33"/>
      <c r="G109" s="33"/>
      <c r="H109" s="33"/>
      <c r="I109" s="33"/>
      <c r="J109" s="33"/>
      <c r="K109" s="33"/>
      <c r="L109" s="33"/>
    </row>
    <row r="110" spans="1:21" ht="15" customHeight="1" thickTop="1" x14ac:dyDescent="0.2">
      <c r="A110" s="33"/>
      <c r="B110" s="33"/>
      <c r="C110" s="33"/>
      <c r="D110" s="56"/>
      <c r="E110" s="33"/>
      <c r="F110" s="33"/>
      <c r="G110" s="33"/>
      <c r="H110" s="33"/>
      <c r="I110" s="33"/>
      <c r="J110" s="33"/>
      <c r="K110" s="33"/>
      <c r="L110" s="33"/>
    </row>
    <row r="111" spans="1:21" ht="15" customHeight="1" x14ac:dyDescent="0.2">
      <c r="A111" s="33"/>
      <c r="B111" s="33"/>
      <c r="C111" s="33"/>
      <c r="D111" s="56"/>
      <c r="E111" s="33"/>
      <c r="F111" s="33"/>
      <c r="G111" s="33"/>
      <c r="H111" s="33"/>
      <c r="I111" s="33"/>
      <c r="J111" s="33"/>
      <c r="K111" s="33"/>
      <c r="L111" s="33"/>
    </row>
    <row r="112" spans="1:21" ht="15" customHeight="1" x14ac:dyDescent="0.2">
      <c r="A112" s="33"/>
      <c r="B112" s="33"/>
      <c r="C112" s="33"/>
      <c r="D112" s="56"/>
      <c r="E112" s="33"/>
      <c r="F112" s="33"/>
      <c r="G112" s="33"/>
      <c r="H112" s="33"/>
      <c r="I112" s="33"/>
      <c r="J112" s="33"/>
      <c r="K112" s="33"/>
      <c r="L112" s="33"/>
    </row>
    <row r="113" spans="1:12" ht="15" customHeight="1" x14ac:dyDescent="0.2">
      <c r="A113" s="33"/>
      <c r="B113" s="33"/>
      <c r="C113" s="33"/>
      <c r="D113" s="56"/>
      <c r="E113" s="33"/>
      <c r="F113" s="33"/>
      <c r="G113" s="33"/>
      <c r="H113" s="33"/>
      <c r="I113" s="33"/>
      <c r="J113" s="33"/>
      <c r="K113" s="33"/>
      <c r="L113" s="33"/>
    </row>
    <row r="114" spans="1:12" ht="15" customHeight="1" x14ac:dyDescent="0.2">
      <c r="A114" s="33"/>
      <c r="B114" s="33"/>
      <c r="C114" s="33"/>
      <c r="D114" s="56"/>
      <c r="E114" s="33"/>
      <c r="F114" s="33"/>
      <c r="G114" s="33"/>
      <c r="H114" s="33"/>
      <c r="I114" s="33"/>
      <c r="J114" s="33"/>
      <c r="K114" s="33"/>
      <c r="L114" s="33"/>
    </row>
    <row r="115" spans="1:12" ht="15" customHeight="1" x14ac:dyDescent="0.2">
      <c r="A115" s="33"/>
      <c r="B115" s="33"/>
      <c r="C115" s="33"/>
      <c r="D115" s="56"/>
      <c r="E115" s="33"/>
      <c r="F115" s="33"/>
      <c r="G115" s="33"/>
      <c r="H115" s="33"/>
      <c r="I115" s="33"/>
      <c r="J115" s="33"/>
      <c r="K115" s="33"/>
      <c r="L115" s="33"/>
    </row>
    <row r="116" spans="1:12" ht="15" customHeight="1" x14ac:dyDescent="0.2">
      <c r="A116" s="33"/>
      <c r="B116" s="33"/>
      <c r="C116" s="33"/>
      <c r="D116" s="56"/>
      <c r="E116" s="33"/>
      <c r="F116" s="33"/>
      <c r="G116" s="33"/>
      <c r="H116" s="33"/>
      <c r="I116" s="33"/>
      <c r="J116" s="33"/>
      <c r="K116" s="33"/>
      <c r="L116" s="33"/>
    </row>
    <row r="117" spans="1:12" ht="15" customHeight="1" x14ac:dyDescent="0.2">
      <c r="A117" s="33"/>
      <c r="B117" s="33"/>
      <c r="C117" s="33"/>
      <c r="D117" s="56"/>
      <c r="E117" s="33"/>
      <c r="F117" s="33"/>
      <c r="G117" s="33"/>
      <c r="H117" s="33"/>
      <c r="I117" s="33"/>
      <c r="J117" s="33"/>
      <c r="K117" s="33"/>
      <c r="L117" s="33"/>
    </row>
    <row r="118" spans="1:12" ht="15" customHeight="1" x14ac:dyDescent="0.2">
      <c r="A118" s="33"/>
      <c r="B118" s="33"/>
      <c r="C118" s="33"/>
      <c r="D118" s="56"/>
      <c r="E118" s="33"/>
      <c r="F118" s="33"/>
      <c r="G118" s="33"/>
      <c r="H118" s="33"/>
      <c r="I118" s="33"/>
      <c r="J118" s="33"/>
      <c r="K118" s="33"/>
      <c r="L118" s="33"/>
    </row>
    <row r="119" spans="1:12" ht="15" customHeight="1" x14ac:dyDescent="0.2">
      <c r="A119" s="33"/>
      <c r="B119" s="33"/>
      <c r="C119" s="33"/>
      <c r="D119" s="56"/>
      <c r="E119" s="33"/>
      <c r="F119" s="33"/>
      <c r="G119" s="33"/>
      <c r="H119" s="33"/>
      <c r="I119" s="33"/>
      <c r="J119" s="33"/>
      <c r="K119" s="33"/>
      <c r="L119" s="33"/>
    </row>
    <row r="226" spans="9:12" x14ac:dyDescent="0.2">
      <c r="I226" s="33"/>
      <c r="J226" s="33"/>
      <c r="K226" s="33"/>
      <c r="L226" s="33"/>
    </row>
    <row r="227" spans="9:12" x14ac:dyDescent="0.2">
      <c r="I227" s="33"/>
      <c r="J227" s="33"/>
      <c r="K227" s="33"/>
      <c r="L227" s="33"/>
    </row>
    <row r="228" spans="9:12" x14ac:dyDescent="0.2">
      <c r="L228" s="33"/>
    </row>
  </sheetData>
  <sheetProtection algorithmName="SHA-512" hashValue="YxccCE0pSSpMVuadLkoN0ydIm8mW231uW4BC3fRpr5UeXTwPS/YPGZL7vYDA8iwOo0RR+KgrlVp7adsLUP96mQ==" saltValue="Ag2sWgkIWWZiMdpFDsERKQ==" spinCount="100000" sheet="1" selectLockedCells="1"/>
  <mergeCells count="29">
    <mergeCell ref="M22:U22"/>
    <mergeCell ref="M43:U44"/>
    <mergeCell ref="M46:U48"/>
    <mergeCell ref="A107:C107"/>
    <mergeCell ref="M68:U71"/>
    <mergeCell ref="M36:U37"/>
    <mergeCell ref="A109:C109"/>
    <mergeCell ref="M73:U74"/>
    <mergeCell ref="M77:U79"/>
    <mergeCell ref="M81:U82"/>
    <mergeCell ref="M87:U90"/>
    <mergeCell ref="M92:U92"/>
    <mergeCell ref="M94:U97"/>
    <mergeCell ref="A2:T2"/>
    <mergeCell ref="M56:U58"/>
    <mergeCell ref="M60:U66"/>
    <mergeCell ref="M99:U101"/>
    <mergeCell ref="M103:U106"/>
    <mergeCell ref="M50:U54"/>
    <mergeCell ref="M4:U4"/>
    <mergeCell ref="M6:U8"/>
    <mergeCell ref="M10:U12"/>
    <mergeCell ref="M39:U41"/>
    <mergeCell ref="M14:U15"/>
    <mergeCell ref="M17:U18"/>
    <mergeCell ref="M24:U25"/>
    <mergeCell ref="M27:U28"/>
    <mergeCell ref="M30:U31"/>
    <mergeCell ref="M33:U34"/>
  </mergeCells>
  <dataValidations count="25">
    <dataValidation type="custom" allowBlank="1" showInputMessage="1" showErrorMessage="1" error="Enter the percentage in the format 9.99.  This percentage should be greater than 0.00 and less than 100.00." sqref="C75:D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C65611:D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C131147:D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C196683:D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C262219:D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C327755:D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C393291:D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C458827:D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C524363:D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C589899:D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C655435:D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C720971:D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C786507:D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C852043:D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C917579:D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C983115:D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C64:D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C65600:D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C131136:D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C196672:D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C262208:D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C327744:D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C393280:D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C458816:D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C524352:D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C589888:D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C655424:D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C720960:D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C786496:D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C852032:D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C917568:D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C983104:D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xr:uid="{A1721141-A4CF-40D6-B4F2-1C6C9306975A}">
      <formula1>AND(C64&gt;-0.01%,C64&lt;100%)</formula1>
    </dataValidation>
    <dataValidation type="custom" allowBlank="1" showInputMessage="1" showErrorMessage="1" error="Please enter a positive amount less than $25,000.00." sqref="C99:D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C65635:D65635 JC65635 SY65635 ACU65635 AMQ65635 AWM65635 BGI65635 BQE65635 CAA65635 CJW65635 CTS65635 DDO65635 DNK65635 DXG65635 EHC65635 EQY65635 FAU65635 FKQ65635 FUM65635 GEI65635 GOE65635 GYA65635 HHW65635 HRS65635 IBO65635 ILK65635 IVG65635 JFC65635 JOY65635 JYU65635 KIQ65635 KSM65635 LCI65635 LME65635 LWA65635 MFW65635 MPS65635 MZO65635 NJK65635 NTG65635 ODC65635 OMY65635 OWU65635 PGQ65635 PQM65635 QAI65635 QKE65635 QUA65635 RDW65635 RNS65635 RXO65635 SHK65635 SRG65635 TBC65635 TKY65635 TUU65635 UEQ65635 UOM65635 UYI65635 VIE65635 VSA65635 WBW65635 WLS65635 WVO65635 C131171:D131171 JC131171 SY131171 ACU131171 AMQ131171 AWM131171 BGI131171 BQE131171 CAA131171 CJW131171 CTS131171 DDO131171 DNK131171 DXG131171 EHC131171 EQY131171 FAU131171 FKQ131171 FUM131171 GEI131171 GOE131171 GYA131171 HHW131171 HRS131171 IBO131171 ILK131171 IVG131171 JFC131171 JOY131171 JYU131171 KIQ131171 KSM131171 LCI131171 LME131171 LWA131171 MFW131171 MPS131171 MZO131171 NJK131171 NTG131171 ODC131171 OMY131171 OWU131171 PGQ131171 PQM131171 QAI131171 QKE131171 QUA131171 RDW131171 RNS131171 RXO131171 SHK131171 SRG131171 TBC131171 TKY131171 TUU131171 UEQ131171 UOM131171 UYI131171 VIE131171 VSA131171 WBW131171 WLS131171 WVO131171 C196707:D196707 JC196707 SY196707 ACU196707 AMQ196707 AWM196707 BGI196707 BQE196707 CAA196707 CJW196707 CTS196707 DDO196707 DNK196707 DXG196707 EHC196707 EQY196707 FAU196707 FKQ196707 FUM196707 GEI196707 GOE196707 GYA196707 HHW196707 HRS196707 IBO196707 ILK196707 IVG196707 JFC196707 JOY196707 JYU196707 KIQ196707 KSM196707 LCI196707 LME196707 LWA196707 MFW196707 MPS196707 MZO196707 NJK196707 NTG196707 ODC196707 OMY196707 OWU196707 PGQ196707 PQM196707 QAI196707 QKE196707 QUA196707 RDW196707 RNS196707 RXO196707 SHK196707 SRG196707 TBC196707 TKY196707 TUU196707 UEQ196707 UOM196707 UYI196707 VIE196707 VSA196707 WBW196707 WLS196707 WVO196707 C262243:D262243 JC262243 SY262243 ACU262243 AMQ262243 AWM262243 BGI262243 BQE262243 CAA262243 CJW262243 CTS262243 DDO262243 DNK262243 DXG262243 EHC262243 EQY262243 FAU262243 FKQ262243 FUM262243 GEI262243 GOE262243 GYA262243 HHW262243 HRS262243 IBO262243 ILK262243 IVG262243 JFC262243 JOY262243 JYU262243 KIQ262243 KSM262243 LCI262243 LME262243 LWA262243 MFW262243 MPS262243 MZO262243 NJK262243 NTG262243 ODC262243 OMY262243 OWU262243 PGQ262243 PQM262243 QAI262243 QKE262243 QUA262243 RDW262243 RNS262243 RXO262243 SHK262243 SRG262243 TBC262243 TKY262243 TUU262243 UEQ262243 UOM262243 UYI262243 VIE262243 VSA262243 WBW262243 WLS262243 WVO262243 C327779:D327779 JC327779 SY327779 ACU327779 AMQ327779 AWM327779 BGI327779 BQE327779 CAA327779 CJW327779 CTS327779 DDO327779 DNK327779 DXG327779 EHC327779 EQY327779 FAU327779 FKQ327779 FUM327779 GEI327779 GOE327779 GYA327779 HHW327779 HRS327779 IBO327779 ILK327779 IVG327779 JFC327779 JOY327779 JYU327779 KIQ327779 KSM327779 LCI327779 LME327779 LWA327779 MFW327779 MPS327779 MZO327779 NJK327779 NTG327779 ODC327779 OMY327779 OWU327779 PGQ327779 PQM327779 QAI327779 QKE327779 QUA327779 RDW327779 RNS327779 RXO327779 SHK327779 SRG327779 TBC327779 TKY327779 TUU327779 UEQ327779 UOM327779 UYI327779 VIE327779 VSA327779 WBW327779 WLS327779 WVO327779 C393315:D393315 JC393315 SY393315 ACU393315 AMQ393315 AWM393315 BGI393315 BQE393315 CAA393315 CJW393315 CTS393315 DDO393315 DNK393315 DXG393315 EHC393315 EQY393315 FAU393315 FKQ393315 FUM393315 GEI393315 GOE393315 GYA393315 HHW393315 HRS393315 IBO393315 ILK393315 IVG393315 JFC393315 JOY393315 JYU393315 KIQ393315 KSM393315 LCI393315 LME393315 LWA393315 MFW393315 MPS393315 MZO393315 NJK393315 NTG393315 ODC393315 OMY393315 OWU393315 PGQ393315 PQM393315 QAI393315 QKE393315 QUA393315 RDW393315 RNS393315 RXO393315 SHK393315 SRG393315 TBC393315 TKY393315 TUU393315 UEQ393315 UOM393315 UYI393315 VIE393315 VSA393315 WBW393315 WLS393315 WVO393315 C458851:D458851 JC458851 SY458851 ACU458851 AMQ458851 AWM458851 BGI458851 BQE458851 CAA458851 CJW458851 CTS458851 DDO458851 DNK458851 DXG458851 EHC458851 EQY458851 FAU458851 FKQ458851 FUM458851 GEI458851 GOE458851 GYA458851 HHW458851 HRS458851 IBO458851 ILK458851 IVG458851 JFC458851 JOY458851 JYU458851 KIQ458851 KSM458851 LCI458851 LME458851 LWA458851 MFW458851 MPS458851 MZO458851 NJK458851 NTG458851 ODC458851 OMY458851 OWU458851 PGQ458851 PQM458851 QAI458851 QKE458851 QUA458851 RDW458851 RNS458851 RXO458851 SHK458851 SRG458851 TBC458851 TKY458851 TUU458851 UEQ458851 UOM458851 UYI458851 VIE458851 VSA458851 WBW458851 WLS458851 WVO458851 C524387:D524387 JC524387 SY524387 ACU524387 AMQ524387 AWM524387 BGI524387 BQE524387 CAA524387 CJW524387 CTS524387 DDO524387 DNK524387 DXG524387 EHC524387 EQY524387 FAU524387 FKQ524387 FUM524387 GEI524387 GOE524387 GYA524387 HHW524387 HRS524387 IBO524387 ILK524387 IVG524387 JFC524387 JOY524387 JYU524387 KIQ524387 KSM524387 LCI524387 LME524387 LWA524387 MFW524387 MPS524387 MZO524387 NJK524387 NTG524387 ODC524387 OMY524387 OWU524387 PGQ524387 PQM524387 QAI524387 QKE524387 QUA524387 RDW524387 RNS524387 RXO524387 SHK524387 SRG524387 TBC524387 TKY524387 TUU524387 UEQ524387 UOM524387 UYI524387 VIE524387 VSA524387 WBW524387 WLS524387 WVO524387 C589923:D589923 JC589923 SY589923 ACU589923 AMQ589923 AWM589923 BGI589923 BQE589923 CAA589923 CJW589923 CTS589923 DDO589923 DNK589923 DXG589923 EHC589923 EQY589923 FAU589923 FKQ589923 FUM589923 GEI589923 GOE589923 GYA589923 HHW589923 HRS589923 IBO589923 ILK589923 IVG589923 JFC589923 JOY589923 JYU589923 KIQ589923 KSM589923 LCI589923 LME589923 LWA589923 MFW589923 MPS589923 MZO589923 NJK589923 NTG589923 ODC589923 OMY589923 OWU589923 PGQ589923 PQM589923 QAI589923 QKE589923 QUA589923 RDW589923 RNS589923 RXO589923 SHK589923 SRG589923 TBC589923 TKY589923 TUU589923 UEQ589923 UOM589923 UYI589923 VIE589923 VSA589923 WBW589923 WLS589923 WVO589923 C655459:D655459 JC655459 SY655459 ACU655459 AMQ655459 AWM655459 BGI655459 BQE655459 CAA655459 CJW655459 CTS655459 DDO655459 DNK655459 DXG655459 EHC655459 EQY655459 FAU655459 FKQ655459 FUM655459 GEI655459 GOE655459 GYA655459 HHW655459 HRS655459 IBO655459 ILK655459 IVG655459 JFC655459 JOY655459 JYU655459 KIQ655459 KSM655459 LCI655459 LME655459 LWA655459 MFW655459 MPS655459 MZO655459 NJK655459 NTG655459 ODC655459 OMY655459 OWU655459 PGQ655459 PQM655459 QAI655459 QKE655459 QUA655459 RDW655459 RNS655459 RXO655459 SHK655459 SRG655459 TBC655459 TKY655459 TUU655459 UEQ655459 UOM655459 UYI655459 VIE655459 VSA655459 WBW655459 WLS655459 WVO655459 C720995:D720995 JC720995 SY720995 ACU720995 AMQ720995 AWM720995 BGI720995 BQE720995 CAA720995 CJW720995 CTS720995 DDO720995 DNK720995 DXG720995 EHC720995 EQY720995 FAU720995 FKQ720995 FUM720995 GEI720995 GOE720995 GYA720995 HHW720995 HRS720995 IBO720995 ILK720995 IVG720995 JFC720995 JOY720995 JYU720995 KIQ720995 KSM720995 LCI720995 LME720995 LWA720995 MFW720995 MPS720995 MZO720995 NJK720995 NTG720995 ODC720995 OMY720995 OWU720995 PGQ720995 PQM720995 QAI720995 QKE720995 QUA720995 RDW720995 RNS720995 RXO720995 SHK720995 SRG720995 TBC720995 TKY720995 TUU720995 UEQ720995 UOM720995 UYI720995 VIE720995 VSA720995 WBW720995 WLS720995 WVO720995 C786531:D786531 JC786531 SY786531 ACU786531 AMQ786531 AWM786531 BGI786531 BQE786531 CAA786531 CJW786531 CTS786531 DDO786531 DNK786531 DXG786531 EHC786531 EQY786531 FAU786531 FKQ786531 FUM786531 GEI786531 GOE786531 GYA786531 HHW786531 HRS786531 IBO786531 ILK786531 IVG786531 JFC786531 JOY786531 JYU786531 KIQ786531 KSM786531 LCI786531 LME786531 LWA786531 MFW786531 MPS786531 MZO786531 NJK786531 NTG786531 ODC786531 OMY786531 OWU786531 PGQ786531 PQM786531 QAI786531 QKE786531 QUA786531 RDW786531 RNS786531 RXO786531 SHK786531 SRG786531 TBC786531 TKY786531 TUU786531 UEQ786531 UOM786531 UYI786531 VIE786531 VSA786531 WBW786531 WLS786531 WVO786531 C852067:D852067 JC852067 SY852067 ACU852067 AMQ852067 AWM852067 BGI852067 BQE852067 CAA852067 CJW852067 CTS852067 DDO852067 DNK852067 DXG852067 EHC852067 EQY852067 FAU852067 FKQ852067 FUM852067 GEI852067 GOE852067 GYA852067 HHW852067 HRS852067 IBO852067 ILK852067 IVG852067 JFC852067 JOY852067 JYU852067 KIQ852067 KSM852067 LCI852067 LME852067 LWA852067 MFW852067 MPS852067 MZO852067 NJK852067 NTG852067 ODC852067 OMY852067 OWU852067 PGQ852067 PQM852067 QAI852067 QKE852067 QUA852067 RDW852067 RNS852067 RXO852067 SHK852067 SRG852067 TBC852067 TKY852067 TUU852067 UEQ852067 UOM852067 UYI852067 VIE852067 VSA852067 WBW852067 WLS852067 WVO852067 C917603:D917603 JC917603 SY917603 ACU917603 AMQ917603 AWM917603 BGI917603 BQE917603 CAA917603 CJW917603 CTS917603 DDO917603 DNK917603 DXG917603 EHC917603 EQY917603 FAU917603 FKQ917603 FUM917603 GEI917603 GOE917603 GYA917603 HHW917603 HRS917603 IBO917603 ILK917603 IVG917603 JFC917603 JOY917603 JYU917603 KIQ917603 KSM917603 LCI917603 LME917603 LWA917603 MFW917603 MPS917603 MZO917603 NJK917603 NTG917603 ODC917603 OMY917603 OWU917603 PGQ917603 PQM917603 QAI917603 QKE917603 QUA917603 RDW917603 RNS917603 RXO917603 SHK917603 SRG917603 TBC917603 TKY917603 TUU917603 UEQ917603 UOM917603 UYI917603 VIE917603 VSA917603 WBW917603 WLS917603 WVO917603 C983139:D983139 JC983139 SY983139 ACU983139 AMQ983139 AWM983139 BGI983139 BQE983139 CAA983139 CJW983139 CTS983139 DDO983139 DNK983139 DXG983139 EHC983139 EQY983139 FAU983139 FKQ983139 FUM983139 GEI983139 GOE983139 GYA983139 HHW983139 HRS983139 IBO983139 ILK983139 IVG983139 JFC983139 JOY983139 JYU983139 KIQ983139 KSM983139 LCI983139 LME983139 LWA983139 MFW983139 MPS983139 MZO983139 NJK983139 NTG983139 ODC983139 OMY983139 OWU983139 PGQ983139 PQM983139 QAI983139 QKE983139 QUA983139 RDW983139 RNS983139 RXO983139 SHK983139 SRG983139 TBC983139 TKY983139 TUU983139 UEQ983139 UOM983139 UYI983139 VIE983139 VSA983139 WBW983139 WLS983139 WVO983139" xr:uid="{6372ACFA-CC4D-41D7-B135-A4B2351A6D2D}">
      <formula1>AND(C99&gt;-0.01,C99&lt;25000.01)</formula1>
    </dataValidation>
    <dataValidation type="list" allowBlank="1" showInputMessage="1" showErrorMessage="1" error="Please select the your KPERS Contribution percentage." sqref="C62:D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C65598:D65598 JC65598 SY65598 ACU65598 AMQ65598 AWM65598 BGI65598 BQE65598 CAA65598 CJW65598 CTS65598 DDO65598 DNK65598 DXG65598 EHC65598 EQY65598 FAU65598 FKQ65598 FUM65598 GEI65598 GOE65598 GYA65598 HHW65598 HRS65598 IBO65598 ILK65598 IVG65598 JFC65598 JOY65598 JYU65598 KIQ65598 KSM65598 LCI65598 LME65598 LWA65598 MFW65598 MPS65598 MZO65598 NJK65598 NTG65598 ODC65598 OMY65598 OWU65598 PGQ65598 PQM65598 QAI65598 QKE65598 QUA65598 RDW65598 RNS65598 RXO65598 SHK65598 SRG65598 TBC65598 TKY65598 TUU65598 UEQ65598 UOM65598 UYI65598 VIE65598 VSA65598 WBW65598 WLS65598 WVO65598 C131134:D131134 JC131134 SY131134 ACU131134 AMQ131134 AWM131134 BGI131134 BQE131134 CAA131134 CJW131134 CTS131134 DDO131134 DNK131134 DXG131134 EHC131134 EQY131134 FAU131134 FKQ131134 FUM131134 GEI131134 GOE131134 GYA131134 HHW131134 HRS131134 IBO131134 ILK131134 IVG131134 JFC131134 JOY131134 JYU131134 KIQ131134 KSM131134 LCI131134 LME131134 LWA131134 MFW131134 MPS131134 MZO131134 NJK131134 NTG131134 ODC131134 OMY131134 OWU131134 PGQ131134 PQM131134 QAI131134 QKE131134 QUA131134 RDW131134 RNS131134 RXO131134 SHK131134 SRG131134 TBC131134 TKY131134 TUU131134 UEQ131134 UOM131134 UYI131134 VIE131134 VSA131134 WBW131134 WLS131134 WVO131134 C196670:D196670 JC196670 SY196670 ACU196670 AMQ196670 AWM196670 BGI196670 BQE196670 CAA196670 CJW196670 CTS196670 DDO196670 DNK196670 DXG196670 EHC196670 EQY196670 FAU196670 FKQ196670 FUM196670 GEI196670 GOE196670 GYA196670 HHW196670 HRS196670 IBO196670 ILK196670 IVG196670 JFC196670 JOY196670 JYU196670 KIQ196670 KSM196670 LCI196670 LME196670 LWA196670 MFW196670 MPS196670 MZO196670 NJK196670 NTG196670 ODC196670 OMY196670 OWU196670 PGQ196670 PQM196670 QAI196670 QKE196670 QUA196670 RDW196670 RNS196670 RXO196670 SHK196670 SRG196670 TBC196670 TKY196670 TUU196670 UEQ196670 UOM196670 UYI196670 VIE196670 VSA196670 WBW196670 WLS196670 WVO196670 C262206:D262206 JC262206 SY262206 ACU262206 AMQ262206 AWM262206 BGI262206 BQE262206 CAA262206 CJW262206 CTS262206 DDO262206 DNK262206 DXG262206 EHC262206 EQY262206 FAU262206 FKQ262206 FUM262206 GEI262206 GOE262206 GYA262206 HHW262206 HRS262206 IBO262206 ILK262206 IVG262206 JFC262206 JOY262206 JYU262206 KIQ262206 KSM262206 LCI262206 LME262206 LWA262206 MFW262206 MPS262206 MZO262206 NJK262206 NTG262206 ODC262206 OMY262206 OWU262206 PGQ262206 PQM262206 QAI262206 QKE262206 QUA262206 RDW262206 RNS262206 RXO262206 SHK262206 SRG262206 TBC262206 TKY262206 TUU262206 UEQ262206 UOM262206 UYI262206 VIE262206 VSA262206 WBW262206 WLS262206 WVO262206 C327742:D327742 JC327742 SY327742 ACU327742 AMQ327742 AWM327742 BGI327742 BQE327742 CAA327742 CJW327742 CTS327742 DDO327742 DNK327742 DXG327742 EHC327742 EQY327742 FAU327742 FKQ327742 FUM327742 GEI327742 GOE327742 GYA327742 HHW327742 HRS327742 IBO327742 ILK327742 IVG327742 JFC327742 JOY327742 JYU327742 KIQ327742 KSM327742 LCI327742 LME327742 LWA327742 MFW327742 MPS327742 MZO327742 NJK327742 NTG327742 ODC327742 OMY327742 OWU327742 PGQ327742 PQM327742 QAI327742 QKE327742 QUA327742 RDW327742 RNS327742 RXO327742 SHK327742 SRG327742 TBC327742 TKY327742 TUU327742 UEQ327742 UOM327742 UYI327742 VIE327742 VSA327742 WBW327742 WLS327742 WVO327742 C393278:D393278 JC393278 SY393278 ACU393278 AMQ393278 AWM393278 BGI393278 BQE393278 CAA393278 CJW393278 CTS393278 DDO393278 DNK393278 DXG393278 EHC393278 EQY393278 FAU393278 FKQ393278 FUM393278 GEI393278 GOE393278 GYA393278 HHW393278 HRS393278 IBO393278 ILK393278 IVG393278 JFC393278 JOY393278 JYU393278 KIQ393278 KSM393278 LCI393278 LME393278 LWA393278 MFW393278 MPS393278 MZO393278 NJK393278 NTG393278 ODC393278 OMY393278 OWU393278 PGQ393278 PQM393278 QAI393278 QKE393278 QUA393278 RDW393278 RNS393278 RXO393278 SHK393278 SRG393278 TBC393278 TKY393278 TUU393278 UEQ393278 UOM393278 UYI393278 VIE393278 VSA393278 WBW393278 WLS393278 WVO393278 C458814:D458814 JC458814 SY458814 ACU458814 AMQ458814 AWM458814 BGI458814 BQE458814 CAA458814 CJW458814 CTS458814 DDO458814 DNK458814 DXG458814 EHC458814 EQY458814 FAU458814 FKQ458814 FUM458814 GEI458814 GOE458814 GYA458814 HHW458814 HRS458814 IBO458814 ILK458814 IVG458814 JFC458814 JOY458814 JYU458814 KIQ458814 KSM458814 LCI458814 LME458814 LWA458814 MFW458814 MPS458814 MZO458814 NJK458814 NTG458814 ODC458814 OMY458814 OWU458814 PGQ458814 PQM458814 QAI458814 QKE458814 QUA458814 RDW458814 RNS458814 RXO458814 SHK458814 SRG458814 TBC458814 TKY458814 TUU458814 UEQ458814 UOM458814 UYI458814 VIE458814 VSA458814 WBW458814 WLS458814 WVO458814 C524350:D524350 JC524350 SY524350 ACU524350 AMQ524350 AWM524350 BGI524350 BQE524350 CAA524350 CJW524350 CTS524350 DDO524350 DNK524350 DXG524350 EHC524350 EQY524350 FAU524350 FKQ524350 FUM524350 GEI524350 GOE524350 GYA524350 HHW524350 HRS524350 IBO524350 ILK524350 IVG524350 JFC524350 JOY524350 JYU524350 KIQ524350 KSM524350 LCI524350 LME524350 LWA524350 MFW524350 MPS524350 MZO524350 NJK524350 NTG524350 ODC524350 OMY524350 OWU524350 PGQ524350 PQM524350 QAI524350 QKE524350 QUA524350 RDW524350 RNS524350 RXO524350 SHK524350 SRG524350 TBC524350 TKY524350 TUU524350 UEQ524350 UOM524350 UYI524350 VIE524350 VSA524350 WBW524350 WLS524350 WVO524350 C589886:D589886 JC589886 SY589886 ACU589886 AMQ589886 AWM589886 BGI589886 BQE589886 CAA589886 CJW589886 CTS589886 DDO589886 DNK589886 DXG589886 EHC589886 EQY589886 FAU589886 FKQ589886 FUM589886 GEI589886 GOE589886 GYA589886 HHW589886 HRS589886 IBO589886 ILK589886 IVG589886 JFC589886 JOY589886 JYU589886 KIQ589886 KSM589886 LCI589886 LME589886 LWA589886 MFW589886 MPS589886 MZO589886 NJK589886 NTG589886 ODC589886 OMY589886 OWU589886 PGQ589886 PQM589886 QAI589886 QKE589886 QUA589886 RDW589886 RNS589886 RXO589886 SHK589886 SRG589886 TBC589886 TKY589886 TUU589886 UEQ589886 UOM589886 UYI589886 VIE589886 VSA589886 WBW589886 WLS589886 WVO589886 C655422:D655422 JC655422 SY655422 ACU655422 AMQ655422 AWM655422 BGI655422 BQE655422 CAA655422 CJW655422 CTS655422 DDO655422 DNK655422 DXG655422 EHC655422 EQY655422 FAU655422 FKQ655422 FUM655422 GEI655422 GOE655422 GYA655422 HHW655422 HRS655422 IBO655422 ILK655422 IVG655422 JFC655422 JOY655422 JYU655422 KIQ655422 KSM655422 LCI655422 LME655422 LWA655422 MFW655422 MPS655422 MZO655422 NJK655422 NTG655422 ODC655422 OMY655422 OWU655422 PGQ655422 PQM655422 QAI655422 QKE655422 QUA655422 RDW655422 RNS655422 RXO655422 SHK655422 SRG655422 TBC655422 TKY655422 TUU655422 UEQ655422 UOM655422 UYI655422 VIE655422 VSA655422 WBW655422 WLS655422 WVO655422 C720958:D720958 JC720958 SY720958 ACU720958 AMQ720958 AWM720958 BGI720958 BQE720958 CAA720958 CJW720958 CTS720958 DDO720958 DNK720958 DXG720958 EHC720958 EQY720958 FAU720958 FKQ720958 FUM720958 GEI720958 GOE720958 GYA720958 HHW720958 HRS720958 IBO720958 ILK720958 IVG720958 JFC720958 JOY720958 JYU720958 KIQ720958 KSM720958 LCI720958 LME720958 LWA720958 MFW720958 MPS720958 MZO720958 NJK720958 NTG720958 ODC720958 OMY720958 OWU720958 PGQ720958 PQM720958 QAI720958 QKE720958 QUA720958 RDW720958 RNS720958 RXO720958 SHK720958 SRG720958 TBC720958 TKY720958 TUU720958 UEQ720958 UOM720958 UYI720958 VIE720958 VSA720958 WBW720958 WLS720958 WVO720958 C786494:D786494 JC786494 SY786494 ACU786494 AMQ786494 AWM786494 BGI786494 BQE786494 CAA786494 CJW786494 CTS786494 DDO786494 DNK786494 DXG786494 EHC786494 EQY786494 FAU786494 FKQ786494 FUM786494 GEI786494 GOE786494 GYA786494 HHW786494 HRS786494 IBO786494 ILK786494 IVG786494 JFC786494 JOY786494 JYU786494 KIQ786494 KSM786494 LCI786494 LME786494 LWA786494 MFW786494 MPS786494 MZO786494 NJK786494 NTG786494 ODC786494 OMY786494 OWU786494 PGQ786494 PQM786494 QAI786494 QKE786494 QUA786494 RDW786494 RNS786494 RXO786494 SHK786494 SRG786494 TBC786494 TKY786494 TUU786494 UEQ786494 UOM786494 UYI786494 VIE786494 VSA786494 WBW786494 WLS786494 WVO786494 C852030:D852030 JC852030 SY852030 ACU852030 AMQ852030 AWM852030 BGI852030 BQE852030 CAA852030 CJW852030 CTS852030 DDO852030 DNK852030 DXG852030 EHC852030 EQY852030 FAU852030 FKQ852030 FUM852030 GEI852030 GOE852030 GYA852030 HHW852030 HRS852030 IBO852030 ILK852030 IVG852030 JFC852030 JOY852030 JYU852030 KIQ852030 KSM852030 LCI852030 LME852030 LWA852030 MFW852030 MPS852030 MZO852030 NJK852030 NTG852030 ODC852030 OMY852030 OWU852030 PGQ852030 PQM852030 QAI852030 QKE852030 QUA852030 RDW852030 RNS852030 RXO852030 SHK852030 SRG852030 TBC852030 TKY852030 TUU852030 UEQ852030 UOM852030 UYI852030 VIE852030 VSA852030 WBW852030 WLS852030 WVO852030 C917566:D917566 JC917566 SY917566 ACU917566 AMQ917566 AWM917566 BGI917566 BQE917566 CAA917566 CJW917566 CTS917566 DDO917566 DNK917566 DXG917566 EHC917566 EQY917566 FAU917566 FKQ917566 FUM917566 GEI917566 GOE917566 GYA917566 HHW917566 HRS917566 IBO917566 ILK917566 IVG917566 JFC917566 JOY917566 JYU917566 KIQ917566 KSM917566 LCI917566 LME917566 LWA917566 MFW917566 MPS917566 MZO917566 NJK917566 NTG917566 ODC917566 OMY917566 OWU917566 PGQ917566 PQM917566 QAI917566 QKE917566 QUA917566 RDW917566 RNS917566 RXO917566 SHK917566 SRG917566 TBC917566 TKY917566 TUU917566 UEQ917566 UOM917566 UYI917566 VIE917566 VSA917566 WBW917566 WLS917566 WVO917566 C983102:D983102 JC983102 SY983102 ACU983102 AMQ983102 AWM983102 BGI983102 BQE983102 CAA983102 CJW983102 CTS983102 DDO983102 DNK983102 DXG983102 EHC983102 EQY983102 FAU983102 FKQ983102 FUM983102 GEI983102 GOE983102 GYA983102 HHW983102 HRS983102 IBO983102 ILK983102 IVG983102 JFC983102 JOY983102 JYU983102 KIQ983102 KSM983102 LCI983102 LME983102 LWA983102 MFW983102 MPS983102 MZO983102 NJK983102 NTG983102 ODC983102 OMY983102 OWU983102 PGQ983102 PQM983102 QAI983102 QKE983102 QUA983102 RDW983102 RNS983102 RXO983102 SHK983102 SRG983102 TBC983102 TKY983102 TUU983102 UEQ983102 UOM983102 UYI983102 VIE983102 VSA983102 WBW983102 WLS983102 WVO983102" xr:uid="{BB3C2C55-68A2-4150-B446-3821FF734B65}">
      <formula1>"2.00%,4.00%,5.00%,5.50%,6.00%,7.15%,0.00%"</formula1>
    </dataValidation>
    <dataValidation type="list" allowBlank="1" showInputMessage="1" showErrorMessage="1" error="You must enter a Y for Yes, or an N for No." sqref="C60:D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C65596:D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C131132:D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C196668:D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C262204:D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C327740:D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C393276:D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C458812:D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C524348:D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C589884:D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C655420:D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C720956:D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C786492:D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C852028:D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C917564:D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C983100:D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xr:uid="{07D5405E-9F1B-427B-8D1D-E19E79D77519}">
      <formula1>"Y,N"</formula1>
    </dataValidation>
    <dataValidation type="whole" allowBlank="1" showInputMessage="1" showErrorMessage="1" error="You must enter Year of Birth as a four digit whole number between 1910 and 2000." sqref="C56:D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C65592:D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C131128:D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C196664:D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C262200:D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C327736:D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C393272:D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C458808:D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C524344:D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C589880:D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C655416:D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C720952:D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C786488:D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C852024:D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C917560:D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C983096:D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xr:uid="{AE6AF2D6-0AF3-487E-85B9-67B7C0170BF1}">
      <formula1>1910</formula1>
      <formula2>2000</formula2>
    </dataValidation>
    <dataValidation type="list" allowBlank="1" showInputMessage="1" showErrorMessage="1" error="You must enter Y or N." sqref="C50:D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C65586:D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C131122:D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C196658:D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C262194:D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C327730:D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C393266:D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C458802:D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C524338:D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C589874:D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C655410:D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C720946:D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C786482:D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C852018:D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C917554:D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C983090:D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xr:uid="{E2399393-9800-40F7-9807-1406AF4DB667}">
      <formula1>"Y,N"</formula1>
    </dataValidation>
    <dataValidation type="list" allowBlank="1" showInputMessage="1" showErrorMessage="1" error="You must choose a value._x000a_S = Subject to Social Security_x000a_M = Medicare Only_x000a_E = Exempt" sqref="C46:D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C65582:D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C131118:D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C196654:D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C262190:D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C327726:D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C393262:D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C458798:D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C524334:D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C589870:D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C655406:D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C720942:D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C786478:D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C852014:D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C917550:D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C983086:D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xr:uid="{4012BAC4-FCE4-441B-8B51-1F66BED44CB8}">
      <formula1>"S,M,E"</formula1>
    </dataValidation>
    <dataValidation type="custom" allowBlank="1" showInputMessage="1" showErrorMessage="1" error="Please enter a value between 0 and 9999.99." sqref="C43:D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C65579:D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C131115:D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C196651:D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C262187:D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C327723:D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C393259:D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C458795:D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C524331:D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C589867:D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C655403:D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C720939:D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C786475:D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C852011:D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C917547:D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C983083:D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xr:uid="{3B255A8A-287A-4462-AA50-169A28CB8061}">
      <formula1>AND(C43&gt;-0.01,C43&lt;10000)</formula1>
    </dataValidation>
    <dataValidation type="whole" allowBlank="1" showInputMessage="1" showErrorMessage="1" error="Please enter a whole number between 0 and 99." sqref="C41:D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C65577:D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C131113:D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C196649:D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C262185:D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C327721:D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C393257:D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C458793:D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C524329:D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C589865:D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C655401:D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C720937:D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C786473:D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C852009:D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C917545:D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C983081:D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xr:uid="{35BB89A6-25B6-455A-B6A5-3071DD10A4CD}">
      <formula1>0</formula1>
      <formula2>99</formula2>
    </dataValidation>
    <dataValidation type="list" allowBlank="1" showInputMessage="1" showErrorMessage="1" error="You must select S or J.  See the information to the right." sqref="C39:D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C65575:D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C131111:D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C196647:D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C262183:D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C327719:D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C393255:D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C458791:D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C524327:D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C589863:D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C655399:D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C720935:D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C786471:D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C852007:D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C917543:D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C983079:D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xr:uid="{F734F689-51CA-49D1-AF2A-BE468370C9B3}">
      <formula1>"S,J"</formula1>
    </dataValidation>
    <dataValidation type="custom" allowBlank="1" showInputMessage="1" showErrorMessage="1" sqref="C65572:D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C131108:D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C196644:D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C262180:D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C327716:D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C393252:D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C458788:D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C524324:D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C589860:D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C655396:D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C720932:D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C786468:D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C852004:D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C917540:D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C983076:D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C36:D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36" xr:uid="{1C56730A-5623-4C45-B669-7D50CE9EF84C}">
      <formula1>AND(C36&gt;-0.01,C36&lt;10000)</formula1>
    </dataValidation>
    <dataValidation type="whole" allowBlank="1" showInputMessage="1" showErrorMessage="1" error="This number must be a whole number between 0 and 99." sqref="C65570:D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C131106:D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C196642:D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C262178:D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C327714:D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C393250:D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C458786:D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C524322:D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C589858:D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C655394:D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C720930:D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C786466:D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C852002:D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C917538:D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C983074:D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C22:D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xr:uid="{7158B889-534A-4245-9372-24C13E68AC6C}">
      <formula1>0</formula1>
      <formula2>99</formula2>
    </dataValidation>
    <dataValidation type="custom" allowBlank="1" showInputMessage="1" showErrorMessage="1" error="This amount should be greater than zero and less than $2,000,000." sqref="C6:D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C65560:D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C131096:D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C196632:D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C262168:D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C327704:D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C393240:D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C458776:D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C524312:D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C589848:D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C655384:D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C720920:D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C786456:D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C851992:D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C917528:D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C983064:D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C10:D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C65564:D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C131100:D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C196636:D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C262172:D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C327708:D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C393244:D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C458780:D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C524316:D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C589852:D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C655388:D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C720924:D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C786460:D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C851996:D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C917532:D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C983068:D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xr:uid="{9362044D-98B4-4425-A5F1-8FAA6BF3A41B}">
      <formula1>AND(C6&gt;-0.01,C6&lt;2000000)</formula1>
    </dataValidation>
    <dataValidation type="custom" allowBlank="1" showInputMessage="1" showErrorMessage="1" error="This amount must be greater than zero and less than $2,000,000." sqref="C4:D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C65558:D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C131094:D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C196630:D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C262166:D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C327702:D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C393238:D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C458774:D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C524310:D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C589846:D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C655382:D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C720918:D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C786454:D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C851990:D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C917526:D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C983062:D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xr:uid="{6E3A0C09-A474-431E-A70B-B4DA87633CC0}">
      <formula1>AND(C4&gt;0,C4&lt;2000000)</formula1>
    </dataValidation>
    <dataValidation type="list" allowBlank="1" showInputMessage="1" showErrorMessage="1" sqref="C17:D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C65568:D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C131104:D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C196640:D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C262176:D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C327712:D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C393248:D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C458784:D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C524320:D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C589856:D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C655392:D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C720928:D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C786464:D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C852000:D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C917536:D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C983072:D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xr:uid="{8491CF56-23AC-4999-BF81-44AD617D6B69}">
      <formula1>"S,M,H"</formula1>
    </dataValidation>
    <dataValidation type="custom" allowBlank="1" showInputMessage="1" showErrorMessage="1" error="Please enter a positive amount less than $20,000.00." sqref="C103:D103 JC103 SY103 ACU103 AMQ103 AWM103 BGI103 BQE103 CAA103 CJW103 CTS103 DDO103 DNK103 DXG103 EHC103 EQY103 FAU103 FKQ103 FUM103 GEI103 GOE103 GYA103 HHW103 HRS103 IBO103 ILK103 IVG103 JFC103 JOY103 JYU103 KIQ103 KSM103 LCI103 LME103 LWA103 MFW103 MPS103 MZO103 NJK103 NTG103 ODC103 OMY103 OWU103 PGQ103 PQM103 QAI103 QKE103 QUA103 RDW103 RNS103 RXO103 SHK103 SRG103 TBC103 TKY103 TUU103 UEQ103 UOM103 UYI103 VIE103 VSA103 WBW103 WLS103 WVO103 C65639:D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C131175:D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C196711:D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C262247:D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C327783:D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C393319:D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C458855:D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C524391:D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C589927:D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C655463:D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C720999:D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C786535:D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C852071:D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C917607:D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C983143:D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RXO983143 SHK983143 SRG983143 TBC983143 TKY983143 TUU983143 UEQ983143 UOM983143 UYI983143 VIE983143 VSA983143 WBW983143 WLS983143 WVO983143" xr:uid="{1A4B0117-DF96-47E4-91EC-4F0EC29264A1}">
      <formula1>AND(C103&gt;-0.01,C103&lt;20000)</formula1>
    </dataValidation>
    <dataValidation type="custom" allowBlank="1" showInputMessage="1" showErrorMessage="1" error="Please enter a percentage between 0 and 100." sqref="C79:D79 JC79 SY79 ACU79 AMQ79 AWM79 BGI79 BQE79 CAA79 CJW79 CTS79 DDO79 DNK79 DXG79 EHC79 EQY79 FAU79 FKQ79 FUM79 GEI79 GOE79 GYA79 HHW79 HRS79 IBO79 ILK79 IVG79 JFC79 JOY79 JYU79 KIQ79 KSM79 LCI79 LME79 LWA79 MFW79 MPS79 MZO79 NJK79 NTG79 ODC79 OMY79 OWU79 PGQ79 PQM79 QAI79 QKE79 QUA79 RDW79 RNS79 RXO79 SHK79 SRG79 TBC79 TKY79 TUU79 UEQ79 UOM79 UYI79 VIE79 VSA79 WBW79 WLS79 WVO79 C65615:D65615 JC65615 SY65615 ACU65615 AMQ65615 AWM65615 BGI65615 BQE65615 CAA65615 CJW65615 CTS65615 DDO65615 DNK65615 DXG65615 EHC65615 EQY65615 FAU65615 FKQ65615 FUM65615 GEI65615 GOE65615 GYA65615 HHW65615 HRS65615 IBO65615 ILK65615 IVG65615 JFC65615 JOY65615 JYU65615 KIQ65615 KSM65615 LCI65615 LME65615 LWA65615 MFW65615 MPS65615 MZO65615 NJK65615 NTG65615 ODC65615 OMY65615 OWU65615 PGQ65615 PQM65615 QAI65615 QKE65615 QUA65615 RDW65615 RNS65615 RXO65615 SHK65615 SRG65615 TBC65615 TKY65615 TUU65615 UEQ65615 UOM65615 UYI65615 VIE65615 VSA65615 WBW65615 WLS65615 WVO65615 C131151:D131151 JC131151 SY131151 ACU131151 AMQ131151 AWM131151 BGI131151 BQE131151 CAA131151 CJW131151 CTS131151 DDO131151 DNK131151 DXG131151 EHC131151 EQY131151 FAU131151 FKQ131151 FUM131151 GEI131151 GOE131151 GYA131151 HHW131151 HRS131151 IBO131151 ILK131151 IVG131151 JFC131151 JOY131151 JYU131151 KIQ131151 KSM131151 LCI131151 LME131151 LWA131151 MFW131151 MPS131151 MZO131151 NJK131151 NTG131151 ODC131151 OMY131151 OWU131151 PGQ131151 PQM131151 QAI131151 QKE131151 QUA131151 RDW131151 RNS131151 RXO131151 SHK131151 SRG131151 TBC131151 TKY131151 TUU131151 UEQ131151 UOM131151 UYI131151 VIE131151 VSA131151 WBW131151 WLS131151 WVO131151 C196687:D196687 JC196687 SY196687 ACU196687 AMQ196687 AWM196687 BGI196687 BQE196687 CAA196687 CJW196687 CTS196687 DDO196687 DNK196687 DXG196687 EHC196687 EQY196687 FAU196687 FKQ196687 FUM196687 GEI196687 GOE196687 GYA196687 HHW196687 HRS196687 IBO196687 ILK196687 IVG196687 JFC196687 JOY196687 JYU196687 KIQ196687 KSM196687 LCI196687 LME196687 LWA196687 MFW196687 MPS196687 MZO196687 NJK196687 NTG196687 ODC196687 OMY196687 OWU196687 PGQ196687 PQM196687 QAI196687 QKE196687 QUA196687 RDW196687 RNS196687 RXO196687 SHK196687 SRG196687 TBC196687 TKY196687 TUU196687 UEQ196687 UOM196687 UYI196687 VIE196687 VSA196687 WBW196687 WLS196687 WVO196687 C262223:D262223 JC262223 SY262223 ACU262223 AMQ262223 AWM262223 BGI262223 BQE262223 CAA262223 CJW262223 CTS262223 DDO262223 DNK262223 DXG262223 EHC262223 EQY262223 FAU262223 FKQ262223 FUM262223 GEI262223 GOE262223 GYA262223 HHW262223 HRS262223 IBO262223 ILK262223 IVG262223 JFC262223 JOY262223 JYU262223 KIQ262223 KSM262223 LCI262223 LME262223 LWA262223 MFW262223 MPS262223 MZO262223 NJK262223 NTG262223 ODC262223 OMY262223 OWU262223 PGQ262223 PQM262223 QAI262223 QKE262223 QUA262223 RDW262223 RNS262223 RXO262223 SHK262223 SRG262223 TBC262223 TKY262223 TUU262223 UEQ262223 UOM262223 UYI262223 VIE262223 VSA262223 WBW262223 WLS262223 WVO262223 C327759:D327759 JC327759 SY327759 ACU327759 AMQ327759 AWM327759 BGI327759 BQE327759 CAA327759 CJW327759 CTS327759 DDO327759 DNK327759 DXG327759 EHC327759 EQY327759 FAU327759 FKQ327759 FUM327759 GEI327759 GOE327759 GYA327759 HHW327759 HRS327759 IBO327759 ILK327759 IVG327759 JFC327759 JOY327759 JYU327759 KIQ327759 KSM327759 LCI327759 LME327759 LWA327759 MFW327759 MPS327759 MZO327759 NJK327759 NTG327759 ODC327759 OMY327759 OWU327759 PGQ327759 PQM327759 QAI327759 QKE327759 QUA327759 RDW327759 RNS327759 RXO327759 SHK327759 SRG327759 TBC327759 TKY327759 TUU327759 UEQ327759 UOM327759 UYI327759 VIE327759 VSA327759 WBW327759 WLS327759 WVO327759 C393295:D393295 JC393295 SY393295 ACU393295 AMQ393295 AWM393295 BGI393295 BQE393295 CAA393295 CJW393295 CTS393295 DDO393295 DNK393295 DXG393295 EHC393295 EQY393295 FAU393295 FKQ393295 FUM393295 GEI393295 GOE393295 GYA393295 HHW393295 HRS393295 IBO393295 ILK393295 IVG393295 JFC393295 JOY393295 JYU393295 KIQ393295 KSM393295 LCI393295 LME393295 LWA393295 MFW393295 MPS393295 MZO393295 NJK393295 NTG393295 ODC393295 OMY393295 OWU393295 PGQ393295 PQM393295 QAI393295 QKE393295 QUA393295 RDW393295 RNS393295 RXO393295 SHK393295 SRG393295 TBC393295 TKY393295 TUU393295 UEQ393295 UOM393295 UYI393295 VIE393295 VSA393295 WBW393295 WLS393295 WVO393295 C458831:D458831 JC458831 SY458831 ACU458831 AMQ458831 AWM458831 BGI458831 BQE458831 CAA458831 CJW458831 CTS458831 DDO458831 DNK458831 DXG458831 EHC458831 EQY458831 FAU458831 FKQ458831 FUM458831 GEI458831 GOE458831 GYA458831 HHW458831 HRS458831 IBO458831 ILK458831 IVG458831 JFC458831 JOY458831 JYU458831 KIQ458831 KSM458831 LCI458831 LME458831 LWA458831 MFW458831 MPS458831 MZO458831 NJK458831 NTG458831 ODC458831 OMY458831 OWU458831 PGQ458831 PQM458831 QAI458831 QKE458831 QUA458831 RDW458831 RNS458831 RXO458831 SHK458831 SRG458831 TBC458831 TKY458831 TUU458831 UEQ458831 UOM458831 UYI458831 VIE458831 VSA458831 WBW458831 WLS458831 WVO458831 C524367:D524367 JC524367 SY524367 ACU524367 AMQ524367 AWM524367 BGI524367 BQE524367 CAA524367 CJW524367 CTS524367 DDO524367 DNK524367 DXG524367 EHC524367 EQY524367 FAU524367 FKQ524367 FUM524367 GEI524367 GOE524367 GYA524367 HHW524367 HRS524367 IBO524367 ILK524367 IVG524367 JFC524367 JOY524367 JYU524367 KIQ524367 KSM524367 LCI524367 LME524367 LWA524367 MFW524367 MPS524367 MZO524367 NJK524367 NTG524367 ODC524367 OMY524367 OWU524367 PGQ524367 PQM524367 QAI524367 QKE524367 QUA524367 RDW524367 RNS524367 RXO524367 SHK524367 SRG524367 TBC524367 TKY524367 TUU524367 UEQ524367 UOM524367 UYI524367 VIE524367 VSA524367 WBW524367 WLS524367 WVO524367 C589903:D589903 JC589903 SY589903 ACU589903 AMQ589903 AWM589903 BGI589903 BQE589903 CAA589903 CJW589903 CTS589903 DDO589903 DNK589903 DXG589903 EHC589903 EQY589903 FAU589903 FKQ589903 FUM589903 GEI589903 GOE589903 GYA589903 HHW589903 HRS589903 IBO589903 ILK589903 IVG589903 JFC589903 JOY589903 JYU589903 KIQ589903 KSM589903 LCI589903 LME589903 LWA589903 MFW589903 MPS589903 MZO589903 NJK589903 NTG589903 ODC589903 OMY589903 OWU589903 PGQ589903 PQM589903 QAI589903 QKE589903 QUA589903 RDW589903 RNS589903 RXO589903 SHK589903 SRG589903 TBC589903 TKY589903 TUU589903 UEQ589903 UOM589903 UYI589903 VIE589903 VSA589903 WBW589903 WLS589903 WVO589903 C655439:D655439 JC655439 SY655439 ACU655439 AMQ655439 AWM655439 BGI655439 BQE655439 CAA655439 CJW655439 CTS655439 DDO655439 DNK655439 DXG655439 EHC655439 EQY655439 FAU655439 FKQ655439 FUM655439 GEI655439 GOE655439 GYA655439 HHW655439 HRS655439 IBO655439 ILK655439 IVG655439 JFC655439 JOY655439 JYU655439 KIQ655439 KSM655439 LCI655439 LME655439 LWA655439 MFW655439 MPS655439 MZO655439 NJK655439 NTG655439 ODC655439 OMY655439 OWU655439 PGQ655439 PQM655439 QAI655439 QKE655439 QUA655439 RDW655439 RNS655439 RXO655439 SHK655439 SRG655439 TBC655439 TKY655439 TUU655439 UEQ655439 UOM655439 UYI655439 VIE655439 VSA655439 WBW655439 WLS655439 WVO655439 C720975:D720975 JC720975 SY720975 ACU720975 AMQ720975 AWM720975 BGI720975 BQE720975 CAA720975 CJW720975 CTS720975 DDO720975 DNK720975 DXG720975 EHC720975 EQY720975 FAU720975 FKQ720975 FUM720975 GEI720975 GOE720975 GYA720975 HHW720975 HRS720975 IBO720975 ILK720975 IVG720975 JFC720975 JOY720975 JYU720975 KIQ720975 KSM720975 LCI720975 LME720975 LWA720975 MFW720975 MPS720975 MZO720975 NJK720975 NTG720975 ODC720975 OMY720975 OWU720975 PGQ720975 PQM720975 QAI720975 QKE720975 QUA720975 RDW720975 RNS720975 RXO720975 SHK720975 SRG720975 TBC720975 TKY720975 TUU720975 UEQ720975 UOM720975 UYI720975 VIE720975 VSA720975 WBW720975 WLS720975 WVO720975 C786511:D786511 JC786511 SY786511 ACU786511 AMQ786511 AWM786511 BGI786511 BQE786511 CAA786511 CJW786511 CTS786511 DDO786511 DNK786511 DXG786511 EHC786511 EQY786511 FAU786511 FKQ786511 FUM786511 GEI786511 GOE786511 GYA786511 HHW786511 HRS786511 IBO786511 ILK786511 IVG786511 JFC786511 JOY786511 JYU786511 KIQ786511 KSM786511 LCI786511 LME786511 LWA786511 MFW786511 MPS786511 MZO786511 NJK786511 NTG786511 ODC786511 OMY786511 OWU786511 PGQ786511 PQM786511 QAI786511 QKE786511 QUA786511 RDW786511 RNS786511 RXO786511 SHK786511 SRG786511 TBC786511 TKY786511 TUU786511 UEQ786511 UOM786511 UYI786511 VIE786511 VSA786511 WBW786511 WLS786511 WVO786511 C852047:D852047 JC852047 SY852047 ACU852047 AMQ852047 AWM852047 BGI852047 BQE852047 CAA852047 CJW852047 CTS852047 DDO852047 DNK852047 DXG852047 EHC852047 EQY852047 FAU852047 FKQ852047 FUM852047 GEI852047 GOE852047 GYA852047 HHW852047 HRS852047 IBO852047 ILK852047 IVG852047 JFC852047 JOY852047 JYU852047 KIQ852047 KSM852047 LCI852047 LME852047 LWA852047 MFW852047 MPS852047 MZO852047 NJK852047 NTG852047 ODC852047 OMY852047 OWU852047 PGQ852047 PQM852047 QAI852047 QKE852047 QUA852047 RDW852047 RNS852047 RXO852047 SHK852047 SRG852047 TBC852047 TKY852047 TUU852047 UEQ852047 UOM852047 UYI852047 VIE852047 VSA852047 WBW852047 WLS852047 WVO852047 C917583:D917583 JC917583 SY917583 ACU917583 AMQ917583 AWM917583 BGI917583 BQE917583 CAA917583 CJW917583 CTS917583 DDO917583 DNK917583 DXG917583 EHC917583 EQY917583 FAU917583 FKQ917583 FUM917583 GEI917583 GOE917583 GYA917583 HHW917583 HRS917583 IBO917583 ILK917583 IVG917583 JFC917583 JOY917583 JYU917583 KIQ917583 KSM917583 LCI917583 LME917583 LWA917583 MFW917583 MPS917583 MZO917583 NJK917583 NTG917583 ODC917583 OMY917583 OWU917583 PGQ917583 PQM917583 QAI917583 QKE917583 QUA917583 RDW917583 RNS917583 RXO917583 SHK917583 SRG917583 TBC917583 TKY917583 TUU917583 UEQ917583 UOM917583 UYI917583 VIE917583 VSA917583 WBW917583 WLS917583 WVO917583 C983119:D983119 JC983119 SY983119 ACU983119 AMQ983119 AWM983119 BGI983119 BQE983119 CAA983119 CJW983119 CTS983119 DDO983119 DNK983119 DXG983119 EHC983119 EQY983119 FAU983119 FKQ983119 FUM983119 GEI983119 GOE983119 GYA983119 HHW983119 HRS983119 IBO983119 ILK983119 IVG983119 JFC983119 JOY983119 JYU983119 KIQ983119 KSM983119 LCI983119 LME983119 LWA983119 MFW983119 MPS983119 MZO983119 NJK983119 NTG983119 ODC983119 OMY983119 OWU983119 PGQ983119 PQM983119 QAI983119 QKE983119 QUA983119 RDW983119 RNS983119 RXO983119 SHK983119 SRG983119 TBC983119 TKY983119 TUU983119 UEQ983119 UOM983119 UYI983119 VIE983119 VSA983119 WBW983119 WLS983119 WVO983119" xr:uid="{91B73265-A8AE-49DA-94D4-F8E5AD79813A}">
      <formula1>AND(C79&gt;-0.01%,C79&lt;100%)</formula1>
    </dataValidation>
    <dataValidation type="custom" allowBlank="1" showInputMessage="1" showErrorMessage="1" error="Please enter an amount between 0 and 62,000." sqref="WVO98311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C65613:D65613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C131149:D131149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C196685:D196685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C262221:D262221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C327757:D327757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C393293:D393293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C458829:D458829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C524365:D524365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C589901:D589901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C655437:D655437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C720973:D720973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C786509:D786509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C852045:D852045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C917581:D917581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C983117:D983117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VSA983117 WBW983117 WLS983117 D77" xr:uid="{97EFB21B-D022-4BE6-B867-CABEAB79132B}">
      <formula1>AND(C77&gt;-0.01,C77&lt;62000.01)</formula1>
    </dataValidation>
    <dataValidation type="custom" allowBlank="1" showInputMessage="1" showErrorMessage="1" error="Please enter an amount between 0 and 38,000." sqref="WVO98311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WVO73 C65609:D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C131145:D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C196681:D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C262217:D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C327753:D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C393289:D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C458825:D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C524361:D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C589897:D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C655433:D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C720969:D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C786505:D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C852041:D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C917577:D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C983113:D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D73" xr:uid="{793FF485-EC49-4392-8D16-A7006AC347CA}">
      <formula1>AND(C73&gt;-0.01,C73&lt;38000.01)</formula1>
    </dataValidation>
    <dataValidation type="list" allowBlank="1" showInputMessage="1" showErrorMessage="1" sqref="C70:D70 JC70 SY70 ACU70 AMQ70 AWM70 BGI70 BQE70 CAA70 CJW70 CTS70 DDO70 DNK70 DXG70 EHC70 EQY70 FAU70 FKQ70 FUM70 GEI70 GOE70 GYA70 HHW70 HRS70 IBO70 ILK70 IVG70 JFC70 JOY70 JYU70 KIQ70 KSM70 LCI70 LME70 LWA70 MFW70 MPS70 MZO70 NJK70 NTG70 ODC70 OMY70 OWU70 PGQ70 PQM70 QAI70 QKE70 QUA70 RDW70 RNS70 RXO70 SHK70 SRG70 TBC70 TKY70 TUU70 UEQ70 UOM70 UYI70 VIE70 VSA70 WBW70 WLS70 WVO70 C65606:D65606 JC65606 SY65606 ACU65606 AMQ65606 AWM65606 BGI65606 BQE65606 CAA65606 CJW65606 CTS65606 DDO65606 DNK65606 DXG65606 EHC65606 EQY65606 FAU65606 FKQ65606 FUM65606 GEI65606 GOE65606 GYA65606 HHW65606 HRS65606 IBO65606 ILK65606 IVG65606 JFC65606 JOY65606 JYU65606 KIQ65606 KSM65606 LCI65606 LME65606 LWA65606 MFW65606 MPS65606 MZO65606 NJK65606 NTG65606 ODC65606 OMY65606 OWU65606 PGQ65606 PQM65606 QAI65606 QKE65606 QUA65606 RDW65606 RNS65606 RXO65606 SHK65606 SRG65606 TBC65606 TKY65606 TUU65606 UEQ65606 UOM65606 UYI65606 VIE65606 VSA65606 WBW65606 WLS65606 WVO65606 C131142:D131142 JC131142 SY131142 ACU131142 AMQ131142 AWM131142 BGI131142 BQE131142 CAA131142 CJW131142 CTS131142 DDO131142 DNK131142 DXG131142 EHC131142 EQY131142 FAU131142 FKQ131142 FUM131142 GEI131142 GOE131142 GYA131142 HHW131142 HRS131142 IBO131142 ILK131142 IVG131142 JFC131142 JOY131142 JYU131142 KIQ131142 KSM131142 LCI131142 LME131142 LWA131142 MFW131142 MPS131142 MZO131142 NJK131142 NTG131142 ODC131142 OMY131142 OWU131142 PGQ131142 PQM131142 QAI131142 QKE131142 QUA131142 RDW131142 RNS131142 RXO131142 SHK131142 SRG131142 TBC131142 TKY131142 TUU131142 UEQ131142 UOM131142 UYI131142 VIE131142 VSA131142 WBW131142 WLS131142 WVO131142 C196678:D196678 JC196678 SY196678 ACU196678 AMQ196678 AWM196678 BGI196678 BQE196678 CAA196678 CJW196678 CTS196678 DDO196678 DNK196678 DXG196678 EHC196678 EQY196678 FAU196678 FKQ196678 FUM196678 GEI196678 GOE196678 GYA196678 HHW196678 HRS196678 IBO196678 ILK196678 IVG196678 JFC196678 JOY196678 JYU196678 KIQ196678 KSM196678 LCI196678 LME196678 LWA196678 MFW196678 MPS196678 MZO196678 NJK196678 NTG196678 ODC196678 OMY196678 OWU196678 PGQ196678 PQM196678 QAI196678 QKE196678 QUA196678 RDW196678 RNS196678 RXO196678 SHK196678 SRG196678 TBC196678 TKY196678 TUU196678 UEQ196678 UOM196678 UYI196678 VIE196678 VSA196678 WBW196678 WLS196678 WVO196678 C262214:D262214 JC262214 SY262214 ACU262214 AMQ262214 AWM262214 BGI262214 BQE262214 CAA262214 CJW262214 CTS262214 DDO262214 DNK262214 DXG262214 EHC262214 EQY262214 FAU262214 FKQ262214 FUM262214 GEI262214 GOE262214 GYA262214 HHW262214 HRS262214 IBO262214 ILK262214 IVG262214 JFC262214 JOY262214 JYU262214 KIQ262214 KSM262214 LCI262214 LME262214 LWA262214 MFW262214 MPS262214 MZO262214 NJK262214 NTG262214 ODC262214 OMY262214 OWU262214 PGQ262214 PQM262214 QAI262214 QKE262214 QUA262214 RDW262214 RNS262214 RXO262214 SHK262214 SRG262214 TBC262214 TKY262214 TUU262214 UEQ262214 UOM262214 UYI262214 VIE262214 VSA262214 WBW262214 WLS262214 WVO262214 C327750:D327750 JC327750 SY327750 ACU327750 AMQ327750 AWM327750 BGI327750 BQE327750 CAA327750 CJW327750 CTS327750 DDO327750 DNK327750 DXG327750 EHC327750 EQY327750 FAU327750 FKQ327750 FUM327750 GEI327750 GOE327750 GYA327750 HHW327750 HRS327750 IBO327750 ILK327750 IVG327750 JFC327750 JOY327750 JYU327750 KIQ327750 KSM327750 LCI327750 LME327750 LWA327750 MFW327750 MPS327750 MZO327750 NJK327750 NTG327750 ODC327750 OMY327750 OWU327750 PGQ327750 PQM327750 QAI327750 QKE327750 QUA327750 RDW327750 RNS327750 RXO327750 SHK327750 SRG327750 TBC327750 TKY327750 TUU327750 UEQ327750 UOM327750 UYI327750 VIE327750 VSA327750 WBW327750 WLS327750 WVO327750 C393286:D393286 JC393286 SY393286 ACU393286 AMQ393286 AWM393286 BGI393286 BQE393286 CAA393286 CJW393286 CTS393286 DDO393286 DNK393286 DXG393286 EHC393286 EQY393286 FAU393286 FKQ393286 FUM393286 GEI393286 GOE393286 GYA393286 HHW393286 HRS393286 IBO393286 ILK393286 IVG393286 JFC393286 JOY393286 JYU393286 KIQ393286 KSM393286 LCI393286 LME393286 LWA393286 MFW393286 MPS393286 MZO393286 NJK393286 NTG393286 ODC393286 OMY393286 OWU393286 PGQ393286 PQM393286 QAI393286 QKE393286 QUA393286 RDW393286 RNS393286 RXO393286 SHK393286 SRG393286 TBC393286 TKY393286 TUU393286 UEQ393286 UOM393286 UYI393286 VIE393286 VSA393286 WBW393286 WLS393286 WVO393286 C458822:D458822 JC458822 SY458822 ACU458822 AMQ458822 AWM458822 BGI458822 BQE458822 CAA458822 CJW458822 CTS458822 DDO458822 DNK458822 DXG458822 EHC458822 EQY458822 FAU458822 FKQ458822 FUM458822 GEI458822 GOE458822 GYA458822 HHW458822 HRS458822 IBO458822 ILK458822 IVG458822 JFC458822 JOY458822 JYU458822 KIQ458822 KSM458822 LCI458822 LME458822 LWA458822 MFW458822 MPS458822 MZO458822 NJK458822 NTG458822 ODC458822 OMY458822 OWU458822 PGQ458822 PQM458822 QAI458822 QKE458822 QUA458822 RDW458822 RNS458822 RXO458822 SHK458822 SRG458822 TBC458822 TKY458822 TUU458822 UEQ458822 UOM458822 UYI458822 VIE458822 VSA458822 WBW458822 WLS458822 WVO458822 C524358:D524358 JC524358 SY524358 ACU524358 AMQ524358 AWM524358 BGI524358 BQE524358 CAA524358 CJW524358 CTS524358 DDO524358 DNK524358 DXG524358 EHC524358 EQY524358 FAU524358 FKQ524358 FUM524358 GEI524358 GOE524358 GYA524358 HHW524358 HRS524358 IBO524358 ILK524358 IVG524358 JFC524358 JOY524358 JYU524358 KIQ524358 KSM524358 LCI524358 LME524358 LWA524358 MFW524358 MPS524358 MZO524358 NJK524358 NTG524358 ODC524358 OMY524358 OWU524358 PGQ524358 PQM524358 QAI524358 QKE524358 QUA524358 RDW524358 RNS524358 RXO524358 SHK524358 SRG524358 TBC524358 TKY524358 TUU524358 UEQ524358 UOM524358 UYI524358 VIE524358 VSA524358 WBW524358 WLS524358 WVO524358 C589894:D589894 JC589894 SY589894 ACU589894 AMQ589894 AWM589894 BGI589894 BQE589894 CAA589894 CJW589894 CTS589894 DDO589894 DNK589894 DXG589894 EHC589894 EQY589894 FAU589894 FKQ589894 FUM589894 GEI589894 GOE589894 GYA589894 HHW589894 HRS589894 IBO589894 ILK589894 IVG589894 JFC589894 JOY589894 JYU589894 KIQ589894 KSM589894 LCI589894 LME589894 LWA589894 MFW589894 MPS589894 MZO589894 NJK589894 NTG589894 ODC589894 OMY589894 OWU589894 PGQ589894 PQM589894 QAI589894 QKE589894 QUA589894 RDW589894 RNS589894 RXO589894 SHK589894 SRG589894 TBC589894 TKY589894 TUU589894 UEQ589894 UOM589894 UYI589894 VIE589894 VSA589894 WBW589894 WLS589894 WVO589894 C655430:D655430 JC655430 SY655430 ACU655430 AMQ655430 AWM655430 BGI655430 BQE655430 CAA655430 CJW655430 CTS655430 DDO655430 DNK655430 DXG655430 EHC655430 EQY655430 FAU655430 FKQ655430 FUM655430 GEI655430 GOE655430 GYA655430 HHW655430 HRS655430 IBO655430 ILK655430 IVG655430 JFC655430 JOY655430 JYU655430 KIQ655430 KSM655430 LCI655430 LME655430 LWA655430 MFW655430 MPS655430 MZO655430 NJK655430 NTG655430 ODC655430 OMY655430 OWU655430 PGQ655430 PQM655430 QAI655430 QKE655430 QUA655430 RDW655430 RNS655430 RXO655430 SHK655430 SRG655430 TBC655430 TKY655430 TUU655430 UEQ655430 UOM655430 UYI655430 VIE655430 VSA655430 WBW655430 WLS655430 WVO655430 C720966:D720966 JC720966 SY720966 ACU720966 AMQ720966 AWM720966 BGI720966 BQE720966 CAA720966 CJW720966 CTS720966 DDO720966 DNK720966 DXG720966 EHC720966 EQY720966 FAU720966 FKQ720966 FUM720966 GEI720966 GOE720966 GYA720966 HHW720966 HRS720966 IBO720966 ILK720966 IVG720966 JFC720966 JOY720966 JYU720966 KIQ720966 KSM720966 LCI720966 LME720966 LWA720966 MFW720966 MPS720966 MZO720966 NJK720966 NTG720966 ODC720966 OMY720966 OWU720966 PGQ720966 PQM720966 QAI720966 QKE720966 QUA720966 RDW720966 RNS720966 RXO720966 SHK720966 SRG720966 TBC720966 TKY720966 TUU720966 UEQ720966 UOM720966 UYI720966 VIE720966 VSA720966 WBW720966 WLS720966 WVO720966 C786502:D786502 JC786502 SY786502 ACU786502 AMQ786502 AWM786502 BGI786502 BQE786502 CAA786502 CJW786502 CTS786502 DDO786502 DNK786502 DXG786502 EHC786502 EQY786502 FAU786502 FKQ786502 FUM786502 GEI786502 GOE786502 GYA786502 HHW786502 HRS786502 IBO786502 ILK786502 IVG786502 JFC786502 JOY786502 JYU786502 KIQ786502 KSM786502 LCI786502 LME786502 LWA786502 MFW786502 MPS786502 MZO786502 NJK786502 NTG786502 ODC786502 OMY786502 OWU786502 PGQ786502 PQM786502 QAI786502 QKE786502 QUA786502 RDW786502 RNS786502 RXO786502 SHK786502 SRG786502 TBC786502 TKY786502 TUU786502 UEQ786502 UOM786502 UYI786502 VIE786502 VSA786502 WBW786502 WLS786502 WVO786502 C852038:D852038 JC852038 SY852038 ACU852038 AMQ852038 AWM852038 BGI852038 BQE852038 CAA852038 CJW852038 CTS852038 DDO852038 DNK852038 DXG852038 EHC852038 EQY852038 FAU852038 FKQ852038 FUM852038 GEI852038 GOE852038 GYA852038 HHW852038 HRS852038 IBO852038 ILK852038 IVG852038 JFC852038 JOY852038 JYU852038 KIQ852038 KSM852038 LCI852038 LME852038 LWA852038 MFW852038 MPS852038 MZO852038 NJK852038 NTG852038 ODC852038 OMY852038 OWU852038 PGQ852038 PQM852038 QAI852038 QKE852038 QUA852038 RDW852038 RNS852038 RXO852038 SHK852038 SRG852038 TBC852038 TKY852038 TUU852038 UEQ852038 UOM852038 UYI852038 VIE852038 VSA852038 WBW852038 WLS852038 WVO852038 C917574:D917574 JC917574 SY917574 ACU917574 AMQ917574 AWM917574 BGI917574 BQE917574 CAA917574 CJW917574 CTS917574 DDO917574 DNK917574 DXG917574 EHC917574 EQY917574 FAU917574 FKQ917574 FUM917574 GEI917574 GOE917574 GYA917574 HHW917574 HRS917574 IBO917574 ILK917574 IVG917574 JFC917574 JOY917574 JYU917574 KIQ917574 KSM917574 LCI917574 LME917574 LWA917574 MFW917574 MPS917574 MZO917574 NJK917574 NTG917574 ODC917574 OMY917574 OWU917574 PGQ917574 PQM917574 QAI917574 QKE917574 QUA917574 RDW917574 RNS917574 RXO917574 SHK917574 SRG917574 TBC917574 TKY917574 TUU917574 UEQ917574 UOM917574 UYI917574 VIE917574 VSA917574 WBW917574 WLS917574 WVO917574 C983110:D983110 JC983110 SY983110 ACU983110 AMQ983110 AWM983110 BGI983110 BQE983110 CAA983110 CJW983110 CTS983110 DDO983110 DNK983110 DXG983110 EHC983110 EQY983110 FAU983110 FKQ983110 FUM983110 GEI983110 GOE983110 GYA983110 HHW983110 HRS983110 IBO983110 ILK983110 IVG983110 JFC983110 JOY983110 JYU983110 KIQ983110 KSM983110 LCI983110 LME983110 LWA983110 MFW983110 MPS983110 MZO983110 NJK983110 NTG983110 ODC983110 OMY983110 OWU983110 PGQ983110 PQM983110 QAI983110 QKE983110 QUA983110 RDW983110 RNS983110 RXO983110 SHK983110 SRG983110 TBC983110 TKY983110 TUU983110 UEQ983110 UOM983110 UYI983110 VIE983110 VSA983110 WBW983110 WLS983110 WVO983110" xr:uid="{36A98E43-74CE-4B34-A596-2EEA871BBD8F}">
      <formula1>"5.00%,5.50%,0.00%"</formula1>
    </dataValidation>
    <dataValidation type="list" allowBlank="1" showInputMessage="1" showErrorMessage="1" error="Please select Y for Yes, or N for No." sqref="C68:D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C65604:D65604 JC65604 SY65604 ACU65604 AMQ65604 AWM65604 BGI65604 BQE65604 CAA65604 CJW65604 CTS65604 DDO65604 DNK65604 DXG65604 EHC65604 EQY65604 FAU65604 FKQ65604 FUM65604 GEI65604 GOE65604 GYA65604 HHW65604 HRS65604 IBO65604 ILK65604 IVG65604 JFC65604 JOY65604 JYU65604 KIQ65604 KSM65604 LCI65604 LME65604 LWA65604 MFW65604 MPS65604 MZO65604 NJK65604 NTG65604 ODC65604 OMY65604 OWU65604 PGQ65604 PQM65604 QAI65604 QKE65604 QUA65604 RDW65604 RNS65604 RXO65604 SHK65604 SRG65604 TBC65604 TKY65604 TUU65604 UEQ65604 UOM65604 UYI65604 VIE65604 VSA65604 WBW65604 WLS65604 WVO65604 C131140:D131140 JC131140 SY131140 ACU131140 AMQ131140 AWM131140 BGI131140 BQE131140 CAA131140 CJW131140 CTS131140 DDO131140 DNK131140 DXG131140 EHC131140 EQY131140 FAU131140 FKQ131140 FUM131140 GEI131140 GOE131140 GYA131140 HHW131140 HRS131140 IBO131140 ILK131140 IVG131140 JFC131140 JOY131140 JYU131140 KIQ131140 KSM131140 LCI131140 LME131140 LWA131140 MFW131140 MPS131140 MZO131140 NJK131140 NTG131140 ODC131140 OMY131140 OWU131140 PGQ131140 PQM131140 QAI131140 QKE131140 QUA131140 RDW131140 RNS131140 RXO131140 SHK131140 SRG131140 TBC131140 TKY131140 TUU131140 UEQ131140 UOM131140 UYI131140 VIE131140 VSA131140 WBW131140 WLS131140 WVO131140 C196676:D196676 JC196676 SY196676 ACU196676 AMQ196676 AWM196676 BGI196676 BQE196676 CAA196676 CJW196676 CTS196676 DDO196676 DNK196676 DXG196676 EHC196676 EQY196676 FAU196676 FKQ196676 FUM196676 GEI196676 GOE196676 GYA196676 HHW196676 HRS196676 IBO196676 ILK196676 IVG196676 JFC196676 JOY196676 JYU196676 KIQ196676 KSM196676 LCI196676 LME196676 LWA196676 MFW196676 MPS196676 MZO196676 NJK196676 NTG196676 ODC196676 OMY196676 OWU196676 PGQ196676 PQM196676 QAI196676 QKE196676 QUA196676 RDW196676 RNS196676 RXO196676 SHK196676 SRG196676 TBC196676 TKY196676 TUU196676 UEQ196676 UOM196676 UYI196676 VIE196676 VSA196676 WBW196676 WLS196676 WVO196676 C262212:D262212 JC262212 SY262212 ACU262212 AMQ262212 AWM262212 BGI262212 BQE262212 CAA262212 CJW262212 CTS262212 DDO262212 DNK262212 DXG262212 EHC262212 EQY262212 FAU262212 FKQ262212 FUM262212 GEI262212 GOE262212 GYA262212 HHW262212 HRS262212 IBO262212 ILK262212 IVG262212 JFC262212 JOY262212 JYU262212 KIQ262212 KSM262212 LCI262212 LME262212 LWA262212 MFW262212 MPS262212 MZO262212 NJK262212 NTG262212 ODC262212 OMY262212 OWU262212 PGQ262212 PQM262212 QAI262212 QKE262212 QUA262212 RDW262212 RNS262212 RXO262212 SHK262212 SRG262212 TBC262212 TKY262212 TUU262212 UEQ262212 UOM262212 UYI262212 VIE262212 VSA262212 WBW262212 WLS262212 WVO262212 C327748:D327748 JC327748 SY327748 ACU327748 AMQ327748 AWM327748 BGI327748 BQE327748 CAA327748 CJW327748 CTS327748 DDO327748 DNK327748 DXG327748 EHC327748 EQY327748 FAU327748 FKQ327748 FUM327748 GEI327748 GOE327748 GYA327748 HHW327748 HRS327748 IBO327748 ILK327748 IVG327748 JFC327748 JOY327748 JYU327748 KIQ327748 KSM327748 LCI327748 LME327748 LWA327748 MFW327748 MPS327748 MZO327748 NJK327748 NTG327748 ODC327748 OMY327748 OWU327748 PGQ327748 PQM327748 QAI327748 QKE327748 QUA327748 RDW327748 RNS327748 RXO327748 SHK327748 SRG327748 TBC327748 TKY327748 TUU327748 UEQ327748 UOM327748 UYI327748 VIE327748 VSA327748 WBW327748 WLS327748 WVO327748 C393284:D393284 JC393284 SY393284 ACU393284 AMQ393284 AWM393284 BGI393284 BQE393284 CAA393284 CJW393284 CTS393284 DDO393284 DNK393284 DXG393284 EHC393284 EQY393284 FAU393284 FKQ393284 FUM393284 GEI393284 GOE393284 GYA393284 HHW393284 HRS393284 IBO393284 ILK393284 IVG393284 JFC393284 JOY393284 JYU393284 KIQ393284 KSM393284 LCI393284 LME393284 LWA393284 MFW393284 MPS393284 MZO393284 NJK393284 NTG393284 ODC393284 OMY393284 OWU393284 PGQ393284 PQM393284 QAI393284 QKE393284 QUA393284 RDW393284 RNS393284 RXO393284 SHK393284 SRG393284 TBC393284 TKY393284 TUU393284 UEQ393284 UOM393284 UYI393284 VIE393284 VSA393284 WBW393284 WLS393284 WVO393284 C458820:D458820 JC458820 SY458820 ACU458820 AMQ458820 AWM458820 BGI458820 BQE458820 CAA458820 CJW458820 CTS458820 DDO458820 DNK458820 DXG458820 EHC458820 EQY458820 FAU458820 FKQ458820 FUM458820 GEI458820 GOE458820 GYA458820 HHW458820 HRS458820 IBO458820 ILK458820 IVG458820 JFC458820 JOY458820 JYU458820 KIQ458820 KSM458820 LCI458820 LME458820 LWA458820 MFW458820 MPS458820 MZO458820 NJK458820 NTG458820 ODC458820 OMY458820 OWU458820 PGQ458820 PQM458820 QAI458820 QKE458820 QUA458820 RDW458820 RNS458820 RXO458820 SHK458820 SRG458820 TBC458820 TKY458820 TUU458820 UEQ458820 UOM458820 UYI458820 VIE458820 VSA458820 WBW458820 WLS458820 WVO458820 C524356:D524356 JC524356 SY524356 ACU524356 AMQ524356 AWM524356 BGI524356 BQE524356 CAA524356 CJW524356 CTS524356 DDO524356 DNK524356 DXG524356 EHC524356 EQY524356 FAU524356 FKQ524356 FUM524356 GEI524356 GOE524356 GYA524356 HHW524356 HRS524356 IBO524356 ILK524356 IVG524356 JFC524356 JOY524356 JYU524356 KIQ524356 KSM524356 LCI524356 LME524356 LWA524356 MFW524356 MPS524356 MZO524356 NJK524356 NTG524356 ODC524356 OMY524356 OWU524356 PGQ524356 PQM524356 QAI524356 QKE524356 QUA524356 RDW524356 RNS524356 RXO524356 SHK524356 SRG524356 TBC524356 TKY524356 TUU524356 UEQ524356 UOM524356 UYI524356 VIE524356 VSA524356 WBW524356 WLS524356 WVO524356 C589892:D589892 JC589892 SY589892 ACU589892 AMQ589892 AWM589892 BGI589892 BQE589892 CAA589892 CJW589892 CTS589892 DDO589892 DNK589892 DXG589892 EHC589892 EQY589892 FAU589892 FKQ589892 FUM589892 GEI589892 GOE589892 GYA589892 HHW589892 HRS589892 IBO589892 ILK589892 IVG589892 JFC589892 JOY589892 JYU589892 KIQ589892 KSM589892 LCI589892 LME589892 LWA589892 MFW589892 MPS589892 MZO589892 NJK589892 NTG589892 ODC589892 OMY589892 OWU589892 PGQ589892 PQM589892 QAI589892 QKE589892 QUA589892 RDW589892 RNS589892 RXO589892 SHK589892 SRG589892 TBC589892 TKY589892 TUU589892 UEQ589892 UOM589892 UYI589892 VIE589892 VSA589892 WBW589892 WLS589892 WVO589892 C655428:D655428 JC655428 SY655428 ACU655428 AMQ655428 AWM655428 BGI655428 BQE655428 CAA655428 CJW655428 CTS655428 DDO655428 DNK655428 DXG655428 EHC655428 EQY655428 FAU655428 FKQ655428 FUM655428 GEI655428 GOE655428 GYA655428 HHW655428 HRS655428 IBO655428 ILK655428 IVG655428 JFC655428 JOY655428 JYU655428 KIQ655428 KSM655428 LCI655428 LME655428 LWA655428 MFW655428 MPS655428 MZO655428 NJK655428 NTG655428 ODC655428 OMY655428 OWU655428 PGQ655428 PQM655428 QAI655428 QKE655428 QUA655428 RDW655428 RNS655428 RXO655428 SHK655428 SRG655428 TBC655428 TKY655428 TUU655428 UEQ655428 UOM655428 UYI655428 VIE655428 VSA655428 WBW655428 WLS655428 WVO655428 C720964:D720964 JC720964 SY720964 ACU720964 AMQ720964 AWM720964 BGI720964 BQE720964 CAA720964 CJW720964 CTS720964 DDO720964 DNK720964 DXG720964 EHC720964 EQY720964 FAU720964 FKQ720964 FUM720964 GEI720964 GOE720964 GYA720964 HHW720964 HRS720964 IBO720964 ILK720964 IVG720964 JFC720964 JOY720964 JYU720964 KIQ720964 KSM720964 LCI720964 LME720964 LWA720964 MFW720964 MPS720964 MZO720964 NJK720964 NTG720964 ODC720964 OMY720964 OWU720964 PGQ720964 PQM720964 QAI720964 QKE720964 QUA720964 RDW720964 RNS720964 RXO720964 SHK720964 SRG720964 TBC720964 TKY720964 TUU720964 UEQ720964 UOM720964 UYI720964 VIE720964 VSA720964 WBW720964 WLS720964 WVO720964 C786500:D786500 JC786500 SY786500 ACU786500 AMQ786500 AWM786500 BGI786500 BQE786500 CAA786500 CJW786500 CTS786500 DDO786500 DNK786500 DXG786500 EHC786500 EQY786500 FAU786500 FKQ786500 FUM786500 GEI786500 GOE786500 GYA786500 HHW786500 HRS786500 IBO786500 ILK786500 IVG786500 JFC786500 JOY786500 JYU786500 KIQ786500 KSM786500 LCI786500 LME786500 LWA786500 MFW786500 MPS786500 MZO786500 NJK786500 NTG786500 ODC786500 OMY786500 OWU786500 PGQ786500 PQM786500 QAI786500 QKE786500 QUA786500 RDW786500 RNS786500 RXO786500 SHK786500 SRG786500 TBC786500 TKY786500 TUU786500 UEQ786500 UOM786500 UYI786500 VIE786500 VSA786500 WBW786500 WLS786500 WVO786500 C852036:D852036 JC852036 SY852036 ACU852036 AMQ852036 AWM852036 BGI852036 BQE852036 CAA852036 CJW852036 CTS852036 DDO852036 DNK852036 DXG852036 EHC852036 EQY852036 FAU852036 FKQ852036 FUM852036 GEI852036 GOE852036 GYA852036 HHW852036 HRS852036 IBO852036 ILK852036 IVG852036 JFC852036 JOY852036 JYU852036 KIQ852036 KSM852036 LCI852036 LME852036 LWA852036 MFW852036 MPS852036 MZO852036 NJK852036 NTG852036 ODC852036 OMY852036 OWU852036 PGQ852036 PQM852036 QAI852036 QKE852036 QUA852036 RDW852036 RNS852036 RXO852036 SHK852036 SRG852036 TBC852036 TKY852036 TUU852036 UEQ852036 UOM852036 UYI852036 VIE852036 VSA852036 WBW852036 WLS852036 WVO852036 C917572:D917572 JC917572 SY917572 ACU917572 AMQ917572 AWM917572 BGI917572 BQE917572 CAA917572 CJW917572 CTS917572 DDO917572 DNK917572 DXG917572 EHC917572 EQY917572 FAU917572 FKQ917572 FUM917572 GEI917572 GOE917572 GYA917572 HHW917572 HRS917572 IBO917572 ILK917572 IVG917572 JFC917572 JOY917572 JYU917572 KIQ917572 KSM917572 LCI917572 LME917572 LWA917572 MFW917572 MPS917572 MZO917572 NJK917572 NTG917572 ODC917572 OMY917572 OWU917572 PGQ917572 PQM917572 QAI917572 QKE917572 QUA917572 RDW917572 RNS917572 RXO917572 SHK917572 SRG917572 TBC917572 TKY917572 TUU917572 UEQ917572 UOM917572 UYI917572 VIE917572 VSA917572 WBW917572 WLS917572 WVO917572 C983108:D983108 JC983108 SY983108 ACU983108 AMQ983108 AWM983108 BGI983108 BQE983108 CAA983108 CJW983108 CTS983108 DDO983108 DNK983108 DXG983108 EHC983108 EQY983108 FAU983108 FKQ983108 FUM983108 GEI983108 GOE983108 GYA983108 HHW983108 HRS983108 IBO983108 ILK983108 IVG983108 JFC983108 JOY983108 JYU983108 KIQ983108 KSM983108 LCI983108 LME983108 LWA983108 MFW983108 MPS983108 MZO983108 NJK983108 NTG983108 ODC983108 OMY983108 OWU983108 PGQ983108 PQM983108 QAI983108 QKE983108 QUA983108 RDW983108 RNS983108 RXO983108 SHK983108 SRG983108 TBC983108 TKY983108 TUU983108 UEQ983108 UOM983108 UYI983108 VIE983108 VSA983108 WBW983108 WLS983108 WVO983108" xr:uid="{72704F6F-C313-493C-B061-3D7E1D4F5644}">
      <formula1>"Y,N"</formula1>
    </dataValidation>
    <dataValidation type="list" allowBlank="1" showInputMessage="1" showErrorMessage="1" sqref="D24 G24 D14" xr:uid="{69AC0C1D-B8B9-4C8B-836B-84EB49D44280}">
      <formula1>"Y,N"</formula1>
    </dataValidation>
    <dataValidation type="list" allowBlank="1" showInputMessage="1" showErrorMessage="1" sqref="C14" xr:uid="{BDB19F87-D904-49DB-A374-D36EBAD453FD}">
      <formula1>"2020 or Later,2019 or Earlier"</formula1>
    </dataValidation>
    <dataValidation type="custom" allowBlank="1" showInputMessage="1" showErrorMessage="1" error="Please enter an amount between 0 and 62,000." sqref="C77" xr:uid="{9D0A827A-F9BF-45BE-BAE4-8036F100852E}">
      <formula1>AND(C77&gt;-0.01,C77&lt;63000.01)</formula1>
    </dataValidation>
    <dataValidation type="custom" allowBlank="1" showInputMessage="1" showErrorMessage="1" error="Please enter an amount between 0 and 38,000." sqref="C73" xr:uid="{C1DB8781-9CB5-4116-B825-F5B55EDC5EFB}">
      <formula1>AND(C73&gt;-0.01,C73&lt;39000.01)</formula1>
    </dataValidation>
  </dataValidations>
  <hyperlinks>
    <hyperlink ref="A107" location="'Estimated Payroll Calculation'!A1" display="Calculate" xr:uid="{EF67B6DF-99CD-449D-BF2B-C9D4F7DAC439}"/>
    <hyperlink ref="A109" location="'Estimated Payroll Calculation'!A1" display="Calculate" xr:uid="{8009F6BC-A040-46E7-BA7C-2DB42AB1351F}"/>
    <hyperlink ref="A109:C109" location="Information!A1" display="Click here to go to back to Information." xr:uid="{B4DA2972-E1C0-4BD8-B93E-8A6C17AA3CB0}"/>
    <hyperlink ref="A107:C107" location="'Paycheck Calculation'!A1" display="Click here to see your result." xr:uid="{5078CA0C-300D-4A63-8D65-973BBD3EFD29}"/>
  </hyperlinks>
  <pageMargins left="0.7" right="0.7" top="0.75" bottom="0.75" header="0.3" footer="0.3"/>
  <pageSetup scale="50" orientation="portrait" horizontalDpi="1200" verticalDpi="1200" r:id="rId1"/>
  <extLst>
    <ext xmlns:x14="http://schemas.microsoft.com/office/spreadsheetml/2009/9/main" uri="{CCE6A557-97BC-4b89-ADB6-D9C93CAAB3DF}">
      <x14:dataValidations xmlns:xm="http://schemas.microsoft.com/office/excel/2006/main" count="1">
        <x14:dataValidation type="custom" allowBlank="1" showInputMessage="1" showErrorMessage="1" error="Please enter a positive amount less than $1000.00." xr:uid="{9E32D091-7BF9-4EC4-99D1-D15AE2F438F2}">
          <x14:formula1>
            <xm:f>AND(C81&gt;-0.01,C81&lt;1000)</xm:f>
          </x14:formula1>
          <xm:sqref>C87:D87 JC87 SY87 ACU87 AMQ87 AWM87 BGI87 BQE87 CAA87 CJW87 CTS87 DDO87 DNK87 DXG87 EHC87 EQY87 FAU87 FKQ87 FUM87 GEI87 GOE87 GYA87 HHW87 HRS87 IBO87 ILK87 IVG87 JFC87 JOY87 JYU87 KIQ87 KSM87 LCI87 LME87 LWA87 MFW87 MPS87 MZO87 NJK87 NTG87 ODC87 OMY87 OWU87 PGQ87 PQM87 QAI87 QKE87 QUA87 RDW87 RNS87 RXO87 SHK87 SRG87 TBC87 TKY87 TUU87 UEQ87 UOM87 UYI87 VIE87 VSA87 WBW87 WLS87 WVO87 C65623:D65623 JC65623 SY65623 ACU65623 AMQ65623 AWM65623 BGI65623 BQE65623 CAA65623 CJW65623 CTS65623 DDO65623 DNK65623 DXG65623 EHC65623 EQY65623 FAU65623 FKQ65623 FUM65623 GEI65623 GOE65623 GYA65623 HHW65623 HRS65623 IBO65623 ILK65623 IVG65623 JFC65623 JOY65623 JYU65623 KIQ65623 KSM65623 LCI65623 LME65623 LWA65623 MFW65623 MPS65623 MZO65623 NJK65623 NTG65623 ODC65623 OMY65623 OWU65623 PGQ65623 PQM65623 QAI65623 QKE65623 QUA65623 RDW65623 RNS65623 RXO65623 SHK65623 SRG65623 TBC65623 TKY65623 TUU65623 UEQ65623 UOM65623 UYI65623 VIE65623 VSA65623 WBW65623 WLS65623 WVO65623 C131159:D131159 JC131159 SY131159 ACU131159 AMQ131159 AWM131159 BGI131159 BQE131159 CAA131159 CJW131159 CTS131159 DDO131159 DNK131159 DXG131159 EHC131159 EQY131159 FAU131159 FKQ131159 FUM131159 GEI131159 GOE131159 GYA131159 HHW131159 HRS131159 IBO131159 ILK131159 IVG131159 JFC131159 JOY131159 JYU131159 KIQ131159 KSM131159 LCI131159 LME131159 LWA131159 MFW131159 MPS131159 MZO131159 NJK131159 NTG131159 ODC131159 OMY131159 OWU131159 PGQ131159 PQM131159 QAI131159 QKE131159 QUA131159 RDW131159 RNS131159 RXO131159 SHK131159 SRG131159 TBC131159 TKY131159 TUU131159 UEQ131159 UOM131159 UYI131159 VIE131159 VSA131159 WBW131159 WLS131159 WVO131159 C196695:D196695 JC196695 SY196695 ACU196695 AMQ196695 AWM196695 BGI196695 BQE196695 CAA196695 CJW196695 CTS196695 DDO196695 DNK196695 DXG196695 EHC196695 EQY196695 FAU196695 FKQ196695 FUM196695 GEI196695 GOE196695 GYA196695 HHW196695 HRS196695 IBO196695 ILK196695 IVG196695 JFC196695 JOY196695 JYU196695 KIQ196695 KSM196695 LCI196695 LME196695 LWA196695 MFW196695 MPS196695 MZO196695 NJK196695 NTG196695 ODC196695 OMY196695 OWU196695 PGQ196695 PQM196695 QAI196695 QKE196695 QUA196695 RDW196695 RNS196695 RXO196695 SHK196695 SRG196695 TBC196695 TKY196695 TUU196695 UEQ196695 UOM196695 UYI196695 VIE196695 VSA196695 WBW196695 WLS196695 WVO196695 C262231:D262231 JC262231 SY262231 ACU262231 AMQ262231 AWM262231 BGI262231 BQE262231 CAA262231 CJW262231 CTS262231 DDO262231 DNK262231 DXG262231 EHC262231 EQY262231 FAU262231 FKQ262231 FUM262231 GEI262231 GOE262231 GYA262231 HHW262231 HRS262231 IBO262231 ILK262231 IVG262231 JFC262231 JOY262231 JYU262231 KIQ262231 KSM262231 LCI262231 LME262231 LWA262231 MFW262231 MPS262231 MZO262231 NJK262231 NTG262231 ODC262231 OMY262231 OWU262231 PGQ262231 PQM262231 QAI262231 QKE262231 QUA262231 RDW262231 RNS262231 RXO262231 SHK262231 SRG262231 TBC262231 TKY262231 TUU262231 UEQ262231 UOM262231 UYI262231 VIE262231 VSA262231 WBW262231 WLS262231 WVO262231 C327767:D327767 JC327767 SY327767 ACU327767 AMQ327767 AWM327767 BGI327767 BQE327767 CAA327767 CJW327767 CTS327767 DDO327767 DNK327767 DXG327767 EHC327767 EQY327767 FAU327767 FKQ327767 FUM327767 GEI327767 GOE327767 GYA327767 HHW327767 HRS327767 IBO327767 ILK327767 IVG327767 JFC327767 JOY327767 JYU327767 KIQ327767 KSM327767 LCI327767 LME327767 LWA327767 MFW327767 MPS327767 MZO327767 NJK327767 NTG327767 ODC327767 OMY327767 OWU327767 PGQ327767 PQM327767 QAI327767 QKE327767 QUA327767 RDW327767 RNS327767 RXO327767 SHK327767 SRG327767 TBC327767 TKY327767 TUU327767 UEQ327767 UOM327767 UYI327767 VIE327767 VSA327767 WBW327767 WLS327767 WVO327767 C393303:D393303 JC393303 SY393303 ACU393303 AMQ393303 AWM393303 BGI393303 BQE393303 CAA393303 CJW393303 CTS393303 DDO393303 DNK393303 DXG393303 EHC393303 EQY393303 FAU393303 FKQ393303 FUM393303 GEI393303 GOE393303 GYA393303 HHW393303 HRS393303 IBO393303 ILK393303 IVG393303 JFC393303 JOY393303 JYU393303 KIQ393303 KSM393303 LCI393303 LME393303 LWA393303 MFW393303 MPS393303 MZO393303 NJK393303 NTG393303 ODC393303 OMY393303 OWU393303 PGQ393303 PQM393303 QAI393303 QKE393303 QUA393303 RDW393303 RNS393303 RXO393303 SHK393303 SRG393303 TBC393303 TKY393303 TUU393303 UEQ393303 UOM393303 UYI393303 VIE393303 VSA393303 WBW393303 WLS393303 WVO393303 C458839:D458839 JC458839 SY458839 ACU458839 AMQ458839 AWM458839 BGI458839 BQE458839 CAA458839 CJW458839 CTS458839 DDO458839 DNK458839 DXG458839 EHC458839 EQY458839 FAU458839 FKQ458839 FUM458839 GEI458839 GOE458839 GYA458839 HHW458839 HRS458839 IBO458839 ILK458839 IVG458839 JFC458839 JOY458839 JYU458839 KIQ458839 KSM458839 LCI458839 LME458839 LWA458839 MFW458839 MPS458839 MZO458839 NJK458839 NTG458839 ODC458839 OMY458839 OWU458839 PGQ458839 PQM458839 QAI458839 QKE458839 QUA458839 RDW458839 RNS458839 RXO458839 SHK458839 SRG458839 TBC458839 TKY458839 TUU458839 UEQ458839 UOM458839 UYI458839 VIE458839 VSA458839 WBW458839 WLS458839 WVO458839 C524375:D524375 JC524375 SY524375 ACU524375 AMQ524375 AWM524375 BGI524375 BQE524375 CAA524375 CJW524375 CTS524375 DDO524375 DNK524375 DXG524375 EHC524375 EQY524375 FAU524375 FKQ524375 FUM524375 GEI524375 GOE524375 GYA524375 HHW524375 HRS524375 IBO524375 ILK524375 IVG524375 JFC524375 JOY524375 JYU524375 KIQ524375 KSM524375 LCI524375 LME524375 LWA524375 MFW524375 MPS524375 MZO524375 NJK524375 NTG524375 ODC524375 OMY524375 OWU524375 PGQ524375 PQM524375 QAI524375 QKE524375 QUA524375 RDW524375 RNS524375 RXO524375 SHK524375 SRG524375 TBC524375 TKY524375 TUU524375 UEQ524375 UOM524375 UYI524375 VIE524375 VSA524375 WBW524375 WLS524375 WVO524375 C589911:D589911 JC589911 SY589911 ACU589911 AMQ589911 AWM589911 BGI589911 BQE589911 CAA589911 CJW589911 CTS589911 DDO589911 DNK589911 DXG589911 EHC589911 EQY589911 FAU589911 FKQ589911 FUM589911 GEI589911 GOE589911 GYA589911 HHW589911 HRS589911 IBO589911 ILK589911 IVG589911 JFC589911 JOY589911 JYU589911 KIQ589911 KSM589911 LCI589911 LME589911 LWA589911 MFW589911 MPS589911 MZO589911 NJK589911 NTG589911 ODC589911 OMY589911 OWU589911 PGQ589911 PQM589911 QAI589911 QKE589911 QUA589911 RDW589911 RNS589911 RXO589911 SHK589911 SRG589911 TBC589911 TKY589911 TUU589911 UEQ589911 UOM589911 UYI589911 VIE589911 VSA589911 WBW589911 WLS589911 WVO589911 C655447:D655447 JC655447 SY655447 ACU655447 AMQ655447 AWM655447 BGI655447 BQE655447 CAA655447 CJW655447 CTS655447 DDO655447 DNK655447 DXG655447 EHC655447 EQY655447 FAU655447 FKQ655447 FUM655447 GEI655447 GOE655447 GYA655447 HHW655447 HRS655447 IBO655447 ILK655447 IVG655447 JFC655447 JOY655447 JYU655447 KIQ655447 KSM655447 LCI655447 LME655447 LWA655447 MFW655447 MPS655447 MZO655447 NJK655447 NTG655447 ODC655447 OMY655447 OWU655447 PGQ655447 PQM655447 QAI655447 QKE655447 QUA655447 RDW655447 RNS655447 RXO655447 SHK655447 SRG655447 TBC655447 TKY655447 TUU655447 UEQ655447 UOM655447 UYI655447 VIE655447 VSA655447 WBW655447 WLS655447 WVO655447 C720983:D720983 JC720983 SY720983 ACU720983 AMQ720983 AWM720983 BGI720983 BQE720983 CAA720983 CJW720983 CTS720983 DDO720983 DNK720983 DXG720983 EHC720983 EQY720983 FAU720983 FKQ720983 FUM720983 GEI720983 GOE720983 GYA720983 HHW720983 HRS720983 IBO720983 ILK720983 IVG720983 JFC720983 JOY720983 JYU720983 KIQ720983 KSM720983 LCI720983 LME720983 LWA720983 MFW720983 MPS720983 MZO720983 NJK720983 NTG720983 ODC720983 OMY720983 OWU720983 PGQ720983 PQM720983 QAI720983 QKE720983 QUA720983 RDW720983 RNS720983 RXO720983 SHK720983 SRG720983 TBC720983 TKY720983 TUU720983 UEQ720983 UOM720983 UYI720983 VIE720983 VSA720983 WBW720983 WLS720983 WVO720983 C786519:D786519 JC786519 SY786519 ACU786519 AMQ786519 AWM786519 BGI786519 BQE786519 CAA786519 CJW786519 CTS786519 DDO786519 DNK786519 DXG786519 EHC786519 EQY786519 FAU786519 FKQ786519 FUM786519 GEI786519 GOE786519 GYA786519 HHW786519 HRS786519 IBO786519 ILK786519 IVG786519 JFC786519 JOY786519 JYU786519 KIQ786519 KSM786519 LCI786519 LME786519 LWA786519 MFW786519 MPS786519 MZO786519 NJK786519 NTG786519 ODC786519 OMY786519 OWU786519 PGQ786519 PQM786519 QAI786519 QKE786519 QUA786519 RDW786519 RNS786519 RXO786519 SHK786519 SRG786519 TBC786519 TKY786519 TUU786519 UEQ786519 UOM786519 UYI786519 VIE786519 VSA786519 WBW786519 WLS786519 WVO786519 C852055:D852055 JC852055 SY852055 ACU852055 AMQ852055 AWM852055 BGI852055 BQE852055 CAA852055 CJW852055 CTS852055 DDO852055 DNK852055 DXG852055 EHC852055 EQY852055 FAU852055 FKQ852055 FUM852055 GEI852055 GOE852055 GYA852055 HHW852055 HRS852055 IBO852055 ILK852055 IVG852055 JFC852055 JOY852055 JYU852055 KIQ852055 KSM852055 LCI852055 LME852055 LWA852055 MFW852055 MPS852055 MZO852055 NJK852055 NTG852055 ODC852055 OMY852055 OWU852055 PGQ852055 PQM852055 QAI852055 QKE852055 QUA852055 RDW852055 RNS852055 RXO852055 SHK852055 SRG852055 TBC852055 TKY852055 TUU852055 UEQ852055 UOM852055 UYI852055 VIE852055 VSA852055 WBW852055 WLS852055 WVO852055 C917591:D917591 JC917591 SY917591 ACU917591 AMQ917591 AWM917591 BGI917591 BQE917591 CAA917591 CJW917591 CTS917591 DDO917591 DNK917591 DXG917591 EHC917591 EQY917591 FAU917591 FKQ917591 FUM917591 GEI917591 GOE917591 GYA917591 HHW917591 HRS917591 IBO917591 ILK917591 IVG917591 JFC917591 JOY917591 JYU917591 KIQ917591 KSM917591 LCI917591 LME917591 LWA917591 MFW917591 MPS917591 MZO917591 NJK917591 NTG917591 ODC917591 OMY917591 OWU917591 PGQ917591 PQM917591 QAI917591 QKE917591 QUA917591 RDW917591 RNS917591 RXO917591 SHK917591 SRG917591 TBC917591 TKY917591 TUU917591 UEQ917591 UOM917591 UYI917591 VIE917591 VSA917591 WBW917591 WLS917591 WVO917591 C983127:D983127 JC983127 SY983127 ACU983127 AMQ983127 AWM983127 BGI983127 BQE983127 CAA983127 CJW983127 CTS983127 DDO983127 DNK983127 DXG983127 EHC983127 EQY983127 FAU983127 FKQ983127 FUM983127 GEI983127 GOE983127 GYA983127 HHW983127 HRS983127 IBO983127 ILK983127 IVG983127 JFC983127 JOY983127 JYU983127 KIQ983127 KSM983127 LCI983127 LME983127 LWA983127 MFW983127 MPS983127 MZO983127 NJK983127 NTG983127 ODC983127 OMY983127 OWU983127 PGQ983127 PQM983127 QAI983127 QKE983127 QUA983127 RDW983127 RNS983127 RXO983127 SHK983127 SRG983127 TBC983127 TKY983127 TUU983127 UEQ983127 UOM983127 UYI983127 VIE983127 VSA983127 WBW983127 WLS983127 WVO983127 C90:D90 JC90 SY90 ACU90 AMQ90 AWM90 BGI90 BQE90 CAA90 CJW90 CTS90 DDO90 DNK90 DXG90 EHC90 EQY90 FAU90 FKQ90 FUM90 GEI90 GOE90 GYA90 HHW90 HRS90 IBO90 ILK90 IVG90 JFC90 JOY90 JYU90 KIQ90 KSM90 LCI90 LME90 LWA90 MFW90 MPS90 MZO90 NJK90 NTG90 ODC90 OMY90 OWU90 PGQ90 PQM90 QAI90 QKE90 QUA90 RDW90 RNS90 RXO90 SHK90 SRG90 TBC90 TKY90 TUU90 UEQ90 UOM90 UYI90 VIE90 VSA90 WBW90 WLS90 WVO90 C65626:D65626 JC65626 SY65626 ACU65626 AMQ65626 AWM65626 BGI65626 BQE65626 CAA65626 CJW65626 CTS65626 DDO65626 DNK65626 DXG65626 EHC65626 EQY65626 FAU65626 FKQ65626 FUM65626 GEI65626 GOE65626 GYA65626 HHW65626 HRS65626 IBO65626 ILK65626 IVG65626 JFC65626 JOY65626 JYU65626 KIQ65626 KSM65626 LCI65626 LME65626 LWA65626 MFW65626 MPS65626 MZO65626 NJK65626 NTG65626 ODC65626 OMY65626 OWU65626 PGQ65626 PQM65626 QAI65626 QKE65626 QUA65626 RDW65626 RNS65626 RXO65626 SHK65626 SRG65626 TBC65626 TKY65626 TUU65626 UEQ65626 UOM65626 UYI65626 VIE65626 VSA65626 WBW65626 WLS65626 WVO65626 C131162:D131162 JC131162 SY131162 ACU131162 AMQ131162 AWM131162 BGI131162 BQE131162 CAA131162 CJW131162 CTS131162 DDO131162 DNK131162 DXG131162 EHC131162 EQY131162 FAU131162 FKQ131162 FUM131162 GEI131162 GOE131162 GYA131162 HHW131162 HRS131162 IBO131162 ILK131162 IVG131162 JFC131162 JOY131162 JYU131162 KIQ131162 KSM131162 LCI131162 LME131162 LWA131162 MFW131162 MPS131162 MZO131162 NJK131162 NTG131162 ODC131162 OMY131162 OWU131162 PGQ131162 PQM131162 QAI131162 QKE131162 QUA131162 RDW131162 RNS131162 RXO131162 SHK131162 SRG131162 TBC131162 TKY131162 TUU131162 UEQ131162 UOM131162 UYI131162 VIE131162 VSA131162 WBW131162 WLS131162 WVO131162 C196698:D196698 JC196698 SY196698 ACU196698 AMQ196698 AWM196698 BGI196698 BQE196698 CAA196698 CJW196698 CTS196698 DDO196698 DNK196698 DXG196698 EHC196698 EQY196698 FAU196698 FKQ196698 FUM196698 GEI196698 GOE196698 GYA196698 HHW196698 HRS196698 IBO196698 ILK196698 IVG196698 JFC196698 JOY196698 JYU196698 KIQ196698 KSM196698 LCI196698 LME196698 LWA196698 MFW196698 MPS196698 MZO196698 NJK196698 NTG196698 ODC196698 OMY196698 OWU196698 PGQ196698 PQM196698 QAI196698 QKE196698 QUA196698 RDW196698 RNS196698 RXO196698 SHK196698 SRG196698 TBC196698 TKY196698 TUU196698 UEQ196698 UOM196698 UYI196698 VIE196698 VSA196698 WBW196698 WLS196698 WVO196698 C262234:D262234 JC262234 SY262234 ACU262234 AMQ262234 AWM262234 BGI262234 BQE262234 CAA262234 CJW262234 CTS262234 DDO262234 DNK262234 DXG262234 EHC262234 EQY262234 FAU262234 FKQ262234 FUM262234 GEI262234 GOE262234 GYA262234 HHW262234 HRS262234 IBO262234 ILK262234 IVG262234 JFC262234 JOY262234 JYU262234 KIQ262234 KSM262234 LCI262234 LME262234 LWA262234 MFW262234 MPS262234 MZO262234 NJK262234 NTG262234 ODC262234 OMY262234 OWU262234 PGQ262234 PQM262234 QAI262234 QKE262234 QUA262234 RDW262234 RNS262234 RXO262234 SHK262234 SRG262234 TBC262234 TKY262234 TUU262234 UEQ262234 UOM262234 UYI262234 VIE262234 VSA262234 WBW262234 WLS262234 WVO262234 C327770:D327770 JC327770 SY327770 ACU327770 AMQ327770 AWM327770 BGI327770 BQE327770 CAA327770 CJW327770 CTS327770 DDO327770 DNK327770 DXG327770 EHC327770 EQY327770 FAU327770 FKQ327770 FUM327770 GEI327770 GOE327770 GYA327770 HHW327770 HRS327770 IBO327770 ILK327770 IVG327770 JFC327770 JOY327770 JYU327770 KIQ327770 KSM327770 LCI327770 LME327770 LWA327770 MFW327770 MPS327770 MZO327770 NJK327770 NTG327770 ODC327770 OMY327770 OWU327770 PGQ327770 PQM327770 QAI327770 QKE327770 QUA327770 RDW327770 RNS327770 RXO327770 SHK327770 SRG327770 TBC327770 TKY327770 TUU327770 UEQ327770 UOM327770 UYI327770 VIE327770 VSA327770 WBW327770 WLS327770 WVO327770 C393306:D393306 JC393306 SY393306 ACU393306 AMQ393306 AWM393306 BGI393306 BQE393306 CAA393306 CJW393306 CTS393306 DDO393306 DNK393306 DXG393306 EHC393306 EQY393306 FAU393306 FKQ393306 FUM393306 GEI393306 GOE393306 GYA393306 HHW393306 HRS393306 IBO393306 ILK393306 IVG393306 JFC393306 JOY393306 JYU393306 KIQ393306 KSM393306 LCI393306 LME393306 LWA393306 MFW393306 MPS393306 MZO393306 NJK393306 NTG393306 ODC393306 OMY393306 OWU393306 PGQ393306 PQM393306 QAI393306 QKE393306 QUA393306 RDW393306 RNS393306 RXO393306 SHK393306 SRG393306 TBC393306 TKY393306 TUU393306 UEQ393306 UOM393306 UYI393306 VIE393306 VSA393306 WBW393306 WLS393306 WVO393306 C458842:D458842 JC458842 SY458842 ACU458842 AMQ458842 AWM458842 BGI458842 BQE458842 CAA458842 CJW458842 CTS458842 DDO458842 DNK458842 DXG458842 EHC458842 EQY458842 FAU458842 FKQ458842 FUM458842 GEI458842 GOE458842 GYA458842 HHW458842 HRS458842 IBO458842 ILK458842 IVG458842 JFC458842 JOY458842 JYU458842 KIQ458842 KSM458842 LCI458842 LME458842 LWA458842 MFW458842 MPS458842 MZO458842 NJK458842 NTG458842 ODC458842 OMY458842 OWU458842 PGQ458842 PQM458842 QAI458842 QKE458842 QUA458842 RDW458842 RNS458842 RXO458842 SHK458842 SRG458842 TBC458842 TKY458842 TUU458842 UEQ458842 UOM458842 UYI458842 VIE458842 VSA458842 WBW458842 WLS458842 WVO458842 C524378:D524378 JC524378 SY524378 ACU524378 AMQ524378 AWM524378 BGI524378 BQE524378 CAA524378 CJW524378 CTS524378 DDO524378 DNK524378 DXG524378 EHC524378 EQY524378 FAU524378 FKQ524378 FUM524378 GEI524378 GOE524378 GYA524378 HHW524378 HRS524378 IBO524378 ILK524378 IVG524378 JFC524378 JOY524378 JYU524378 KIQ524378 KSM524378 LCI524378 LME524378 LWA524378 MFW524378 MPS524378 MZO524378 NJK524378 NTG524378 ODC524378 OMY524378 OWU524378 PGQ524378 PQM524378 QAI524378 QKE524378 QUA524378 RDW524378 RNS524378 RXO524378 SHK524378 SRG524378 TBC524378 TKY524378 TUU524378 UEQ524378 UOM524378 UYI524378 VIE524378 VSA524378 WBW524378 WLS524378 WVO524378 C589914:D589914 JC589914 SY589914 ACU589914 AMQ589914 AWM589914 BGI589914 BQE589914 CAA589914 CJW589914 CTS589914 DDO589914 DNK589914 DXG589914 EHC589914 EQY589914 FAU589914 FKQ589914 FUM589914 GEI589914 GOE589914 GYA589914 HHW589914 HRS589914 IBO589914 ILK589914 IVG589914 JFC589914 JOY589914 JYU589914 KIQ589914 KSM589914 LCI589914 LME589914 LWA589914 MFW589914 MPS589914 MZO589914 NJK589914 NTG589914 ODC589914 OMY589914 OWU589914 PGQ589914 PQM589914 QAI589914 QKE589914 QUA589914 RDW589914 RNS589914 RXO589914 SHK589914 SRG589914 TBC589914 TKY589914 TUU589914 UEQ589914 UOM589914 UYI589914 VIE589914 VSA589914 WBW589914 WLS589914 WVO589914 C655450:D655450 JC655450 SY655450 ACU655450 AMQ655450 AWM655450 BGI655450 BQE655450 CAA655450 CJW655450 CTS655450 DDO655450 DNK655450 DXG655450 EHC655450 EQY655450 FAU655450 FKQ655450 FUM655450 GEI655450 GOE655450 GYA655450 HHW655450 HRS655450 IBO655450 ILK655450 IVG655450 JFC655450 JOY655450 JYU655450 KIQ655450 KSM655450 LCI655450 LME655450 LWA655450 MFW655450 MPS655450 MZO655450 NJK655450 NTG655450 ODC655450 OMY655450 OWU655450 PGQ655450 PQM655450 QAI655450 QKE655450 QUA655450 RDW655450 RNS655450 RXO655450 SHK655450 SRG655450 TBC655450 TKY655450 TUU655450 UEQ655450 UOM655450 UYI655450 VIE655450 VSA655450 WBW655450 WLS655450 WVO655450 C720986:D720986 JC720986 SY720986 ACU720986 AMQ720986 AWM720986 BGI720986 BQE720986 CAA720986 CJW720986 CTS720986 DDO720986 DNK720986 DXG720986 EHC720986 EQY720986 FAU720986 FKQ720986 FUM720986 GEI720986 GOE720986 GYA720986 HHW720986 HRS720986 IBO720986 ILK720986 IVG720986 JFC720986 JOY720986 JYU720986 KIQ720986 KSM720986 LCI720986 LME720986 LWA720986 MFW720986 MPS720986 MZO720986 NJK720986 NTG720986 ODC720986 OMY720986 OWU720986 PGQ720986 PQM720986 QAI720986 QKE720986 QUA720986 RDW720986 RNS720986 RXO720986 SHK720986 SRG720986 TBC720986 TKY720986 TUU720986 UEQ720986 UOM720986 UYI720986 VIE720986 VSA720986 WBW720986 WLS720986 WVO720986 C786522:D786522 JC786522 SY786522 ACU786522 AMQ786522 AWM786522 BGI786522 BQE786522 CAA786522 CJW786522 CTS786522 DDO786522 DNK786522 DXG786522 EHC786522 EQY786522 FAU786522 FKQ786522 FUM786522 GEI786522 GOE786522 GYA786522 HHW786522 HRS786522 IBO786522 ILK786522 IVG786522 JFC786522 JOY786522 JYU786522 KIQ786522 KSM786522 LCI786522 LME786522 LWA786522 MFW786522 MPS786522 MZO786522 NJK786522 NTG786522 ODC786522 OMY786522 OWU786522 PGQ786522 PQM786522 QAI786522 QKE786522 QUA786522 RDW786522 RNS786522 RXO786522 SHK786522 SRG786522 TBC786522 TKY786522 TUU786522 UEQ786522 UOM786522 UYI786522 VIE786522 VSA786522 WBW786522 WLS786522 WVO786522 C852058:D852058 JC852058 SY852058 ACU852058 AMQ852058 AWM852058 BGI852058 BQE852058 CAA852058 CJW852058 CTS852058 DDO852058 DNK852058 DXG852058 EHC852058 EQY852058 FAU852058 FKQ852058 FUM852058 GEI852058 GOE852058 GYA852058 HHW852058 HRS852058 IBO852058 ILK852058 IVG852058 JFC852058 JOY852058 JYU852058 KIQ852058 KSM852058 LCI852058 LME852058 LWA852058 MFW852058 MPS852058 MZO852058 NJK852058 NTG852058 ODC852058 OMY852058 OWU852058 PGQ852058 PQM852058 QAI852058 QKE852058 QUA852058 RDW852058 RNS852058 RXO852058 SHK852058 SRG852058 TBC852058 TKY852058 TUU852058 UEQ852058 UOM852058 UYI852058 VIE852058 VSA852058 WBW852058 WLS852058 WVO852058 C917594:D917594 JC917594 SY917594 ACU917594 AMQ917594 AWM917594 BGI917594 BQE917594 CAA917594 CJW917594 CTS917594 DDO917594 DNK917594 DXG917594 EHC917594 EQY917594 FAU917594 FKQ917594 FUM917594 GEI917594 GOE917594 GYA917594 HHW917594 HRS917594 IBO917594 ILK917594 IVG917594 JFC917594 JOY917594 JYU917594 KIQ917594 KSM917594 LCI917594 LME917594 LWA917594 MFW917594 MPS917594 MZO917594 NJK917594 NTG917594 ODC917594 OMY917594 OWU917594 PGQ917594 PQM917594 QAI917594 QKE917594 QUA917594 RDW917594 RNS917594 RXO917594 SHK917594 SRG917594 TBC917594 TKY917594 TUU917594 UEQ917594 UOM917594 UYI917594 VIE917594 VSA917594 WBW917594 WLS917594 WVO917594 C983130:D983130 JC983130 SY983130 ACU983130 AMQ983130 AWM983130 BGI983130 BQE983130 CAA983130 CJW983130 CTS983130 DDO983130 DNK983130 DXG983130 EHC983130 EQY983130 FAU983130 FKQ983130 FUM983130 GEI983130 GOE983130 GYA983130 HHW983130 HRS983130 IBO983130 ILK983130 IVG983130 JFC983130 JOY983130 JYU983130 KIQ983130 KSM983130 LCI983130 LME983130 LWA983130 MFW983130 MPS983130 MZO983130 NJK983130 NTG983130 ODC983130 OMY983130 OWU983130 PGQ983130 PQM983130 QAI983130 QKE983130 QUA983130 RDW983130 RNS983130 RXO983130 SHK983130 SRG983130 TBC983130 TKY983130 TUU983130 UEQ983130 UOM983130 UYI983130 VIE983130 VSA983130 WBW983130 WLS983130 WVO983130 C94:D94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C65630:D65630 JC65630 SY65630 ACU65630 AMQ65630 AWM65630 BGI65630 BQE65630 CAA65630 CJW65630 CTS65630 DDO65630 DNK65630 DXG65630 EHC65630 EQY65630 FAU65630 FKQ65630 FUM65630 GEI65630 GOE65630 GYA65630 HHW65630 HRS65630 IBO65630 ILK65630 IVG65630 JFC65630 JOY65630 JYU65630 KIQ65630 KSM65630 LCI65630 LME65630 LWA65630 MFW65630 MPS65630 MZO65630 NJK65630 NTG65630 ODC65630 OMY65630 OWU65630 PGQ65630 PQM65630 QAI65630 QKE65630 QUA65630 RDW65630 RNS65630 RXO65630 SHK65630 SRG65630 TBC65630 TKY65630 TUU65630 UEQ65630 UOM65630 UYI65630 VIE65630 VSA65630 WBW65630 WLS65630 WVO65630 C131166:D131166 JC131166 SY131166 ACU131166 AMQ131166 AWM131166 BGI131166 BQE131166 CAA131166 CJW131166 CTS131166 DDO131166 DNK131166 DXG131166 EHC131166 EQY131166 FAU131166 FKQ131166 FUM131166 GEI131166 GOE131166 GYA131166 HHW131166 HRS131166 IBO131166 ILK131166 IVG131166 JFC131166 JOY131166 JYU131166 KIQ131166 KSM131166 LCI131166 LME131166 LWA131166 MFW131166 MPS131166 MZO131166 NJK131166 NTG131166 ODC131166 OMY131166 OWU131166 PGQ131166 PQM131166 QAI131166 QKE131166 QUA131166 RDW131166 RNS131166 RXO131166 SHK131166 SRG131166 TBC131166 TKY131166 TUU131166 UEQ131166 UOM131166 UYI131166 VIE131166 VSA131166 WBW131166 WLS131166 WVO131166 C196702:D196702 JC196702 SY196702 ACU196702 AMQ196702 AWM196702 BGI196702 BQE196702 CAA196702 CJW196702 CTS196702 DDO196702 DNK196702 DXG196702 EHC196702 EQY196702 FAU196702 FKQ196702 FUM196702 GEI196702 GOE196702 GYA196702 HHW196702 HRS196702 IBO196702 ILK196702 IVG196702 JFC196702 JOY196702 JYU196702 KIQ196702 KSM196702 LCI196702 LME196702 LWA196702 MFW196702 MPS196702 MZO196702 NJK196702 NTG196702 ODC196702 OMY196702 OWU196702 PGQ196702 PQM196702 QAI196702 QKE196702 QUA196702 RDW196702 RNS196702 RXO196702 SHK196702 SRG196702 TBC196702 TKY196702 TUU196702 UEQ196702 UOM196702 UYI196702 VIE196702 VSA196702 WBW196702 WLS196702 WVO196702 C262238:D262238 JC262238 SY262238 ACU262238 AMQ262238 AWM262238 BGI262238 BQE262238 CAA262238 CJW262238 CTS262238 DDO262238 DNK262238 DXG262238 EHC262238 EQY262238 FAU262238 FKQ262238 FUM262238 GEI262238 GOE262238 GYA262238 HHW262238 HRS262238 IBO262238 ILK262238 IVG262238 JFC262238 JOY262238 JYU262238 KIQ262238 KSM262238 LCI262238 LME262238 LWA262238 MFW262238 MPS262238 MZO262238 NJK262238 NTG262238 ODC262238 OMY262238 OWU262238 PGQ262238 PQM262238 QAI262238 QKE262238 QUA262238 RDW262238 RNS262238 RXO262238 SHK262238 SRG262238 TBC262238 TKY262238 TUU262238 UEQ262238 UOM262238 UYI262238 VIE262238 VSA262238 WBW262238 WLS262238 WVO262238 C327774:D327774 JC327774 SY327774 ACU327774 AMQ327774 AWM327774 BGI327774 BQE327774 CAA327774 CJW327774 CTS327774 DDO327774 DNK327774 DXG327774 EHC327774 EQY327774 FAU327774 FKQ327774 FUM327774 GEI327774 GOE327774 GYA327774 HHW327774 HRS327774 IBO327774 ILK327774 IVG327774 JFC327774 JOY327774 JYU327774 KIQ327774 KSM327774 LCI327774 LME327774 LWA327774 MFW327774 MPS327774 MZO327774 NJK327774 NTG327774 ODC327774 OMY327774 OWU327774 PGQ327774 PQM327774 QAI327774 QKE327774 QUA327774 RDW327774 RNS327774 RXO327774 SHK327774 SRG327774 TBC327774 TKY327774 TUU327774 UEQ327774 UOM327774 UYI327774 VIE327774 VSA327774 WBW327774 WLS327774 WVO327774 C393310:D393310 JC393310 SY393310 ACU393310 AMQ393310 AWM393310 BGI393310 BQE393310 CAA393310 CJW393310 CTS393310 DDO393310 DNK393310 DXG393310 EHC393310 EQY393310 FAU393310 FKQ393310 FUM393310 GEI393310 GOE393310 GYA393310 HHW393310 HRS393310 IBO393310 ILK393310 IVG393310 JFC393310 JOY393310 JYU393310 KIQ393310 KSM393310 LCI393310 LME393310 LWA393310 MFW393310 MPS393310 MZO393310 NJK393310 NTG393310 ODC393310 OMY393310 OWU393310 PGQ393310 PQM393310 QAI393310 QKE393310 QUA393310 RDW393310 RNS393310 RXO393310 SHK393310 SRG393310 TBC393310 TKY393310 TUU393310 UEQ393310 UOM393310 UYI393310 VIE393310 VSA393310 WBW393310 WLS393310 WVO393310 C458846:D458846 JC458846 SY458846 ACU458846 AMQ458846 AWM458846 BGI458846 BQE458846 CAA458846 CJW458846 CTS458846 DDO458846 DNK458846 DXG458846 EHC458846 EQY458846 FAU458846 FKQ458846 FUM458846 GEI458846 GOE458846 GYA458846 HHW458846 HRS458846 IBO458846 ILK458846 IVG458846 JFC458846 JOY458846 JYU458846 KIQ458846 KSM458846 LCI458846 LME458846 LWA458846 MFW458846 MPS458846 MZO458846 NJK458846 NTG458846 ODC458846 OMY458846 OWU458846 PGQ458846 PQM458846 QAI458846 QKE458846 QUA458846 RDW458846 RNS458846 RXO458846 SHK458846 SRG458846 TBC458846 TKY458846 TUU458846 UEQ458846 UOM458846 UYI458846 VIE458846 VSA458846 WBW458846 WLS458846 WVO458846 C524382:D524382 JC524382 SY524382 ACU524382 AMQ524382 AWM524382 BGI524382 BQE524382 CAA524382 CJW524382 CTS524382 DDO524382 DNK524382 DXG524382 EHC524382 EQY524382 FAU524382 FKQ524382 FUM524382 GEI524382 GOE524382 GYA524382 HHW524382 HRS524382 IBO524382 ILK524382 IVG524382 JFC524382 JOY524382 JYU524382 KIQ524382 KSM524382 LCI524382 LME524382 LWA524382 MFW524382 MPS524382 MZO524382 NJK524382 NTG524382 ODC524382 OMY524382 OWU524382 PGQ524382 PQM524382 QAI524382 QKE524382 QUA524382 RDW524382 RNS524382 RXO524382 SHK524382 SRG524382 TBC524382 TKY524382 TUU524382 UEQ524382 UOM524382 UYI524382 VIE524382 VSA524382 WBW524382 WLS524382 WVO524382 C589918:D589918 JC589918 SY589918 ACU589918 AMQ589918 AWM589918 BGI589918 BQE589918 CAA589918 CJW589918 CTS589918 DDO589918 DNK589918 DXG589918 EHC589918 EQY589918 FAU589918 FKQ589918 FUM589918 GEI589918 GOE589918 GYA589918 HHW589918 HRS589918 IBO589918 ILK589918 IVG589918 JFC589918 JOY589918 JYU589918 KIQ589918 KSM589918 LCI589918 LME589918 LWA589918 MFW589918 MPS589918 MZO589918 NJK589918 NTG589918 ODC589918 OMY589918 OWU589918 PGQ589918 PQM589918 QAI589918 QKE589918 QUA589918 RDW589918 RNS589918 RXO589918 SHK589918 SRG589918 TBC589918 TKY589918 TUU589918 UEQ589918 UOM589918 UYI589918 VIE589918 VSA589918 WBW589918 WLS589918 WVO589918 C655454:D655454 JC655454 SY655454 ACU655454 AMQ655454 AWM655454 BGI655454 BQE655454 CAA655454 CJW655454 CTS655454 DDO655454 DNK655454 DXG655454 EHC655454 EQY655454 FAU655454 FKQ655454 FUM655454 GEI655454 GOE655454 GYA655454 HHW655454 HRS655454 IBO655454 ILK655454 IVG655454 JFC655454 JOY655454 JYU655454 KIQ655454 KSM655454 LCI655454 LME655454 LWA655454 MFW655454 MPS655454 MZO655454 NJK655454 NTG655454 ODC655454 OMY655454 OWU655454 PGQ655454 PQM655454 QAI655454 QKE655454 QUA655454 RDW655454 RNS655454 RXO655454 SHK655454 SRG655454 TBC655454 TKY655454 TUU655454 UEQ655454 UOM655454 UYI655454 VIE655454 VSA655454 WBW655454 WLS655454 WVO655454 C720990:D720990 JC720990 SY720990 ACU720990 AMQ720990 AWM720990 BGI720990 BQE720990 CAA720990 CJW720990 CTS720990 DDO720990 DNK720990 DXG720990 EHC720990 EQY720990 FAU720990 FKQ720990 FUM720990 GEI720990 GOE720990 GYA720990 HHW720990 HRS720990 IBO720990 ILK720990 IVG720990 JFC720990 JOY720990 JYU720990 KIQ720990 KSM720990 LCI720990 LME720990 LWA720990 MFW720990 MPS720990 MZO720990 NJK720990 NTG720990 ODC720990 OMY720990 OWU720990 PGQ720990 PQM720990 QAI720990 QKE720990 QUA720990 RDW720990 RNS720990 RXO720990 SHK720990 SRG720990 TBC720990 TKY720990 TUU720990 UEQ720990 UOM720990 UYI720990 VIE720990 VSA720990 WBW720990 WLS720990 WVO720990 C786526:D786526 JC786526 SY786526 ACU786526 AMQ786526 AWM786526 BGI786526 BQE786526 CAA786526 CJW786526 CTS786526 DDO786526 DNK786526 DXG786526 EHC786526 EQY786526 FAU786526 FKQ786526 FUM786526 GEI786526 GOE786526 GYA786526 HHW786526 HRS786526 IBO786526 ILK786526 IVG786526 JFC786526 JOY786526 JYU786526 KIQ786526 KSM786526 LCI786526 LME786526 LWA786526 MFW786526 MPS786526 MZO786526 NJK786526 NTG786526 ODC786526 OMY786526 OWU786526 PGQ786526 PQM786526 QAI786526 QKE786526 QUA786526 RDW786526 RNS786526 RXO786526 SHK786526 SRG786526 TBC786526 TKY786526 TUU786526 UEQ786526 UOM786526 UYI786526 VIE786526 VSA786526 WBW786526 WLS786526 WVO786526 C852062:D852062 JC852062 SY852062 ACU852062 AMQ852062 AWM852062 BGI852062 BQE852062 CAA852062 CJW852062 CTS852062 DDO852062 DNK852062 DXG852062 EHC852062 EQY852062 FAU852062 FKQ852062 FUM852062 GEI852062 GOE852062 GYA852062 HHW852062 HRS852062 IBO852062 ILK852062 IVG852062 JFC852062 JOY852062 JYU852062 KIQ852062 KSM852062 LCI852062 LME852062 LWA852062 MFW852062 MPS852062 MZO852062 NJK852062 NTG852062 ODC852062 OMY852062 OWU852062 PGQ852062 PQM852062 QAI852062 QKE852062 QUA852062 RDW852062 RNS852062 RXO852062 SHK852062 SRG852062 TBC852062 TKY852062 TUU852062 UEQ852062 UOM852062 UYI852062 VIE852062 VSA852062 WBW852062 WLS852062 WVO852062 C917598:D917598 JC917598 SY917598 ACU917598 AMQ917598 AWM917598 BGI917598 BQE917598 CAA917598 CJW917598 CTS917598 DDO917598 DNK917598 DXG917598 EHC917598 EQY917598 FAU917598 FKQ917598 FUM917598 GEI917598 GOE917598 GYA917598 HHW917598 HRS917598 IBO917598 ILK917598 IVG917598 JFC917598 JOY917598 JYU917598 KIQ917598 KSM917598 LCI917598 LME917598 LWA917598 MFW917598 MPS917598 MZO917598 NJK917598 NTG917598 ODC917598 OMY917598 OWU917598 PGQ917598 PQM917598 QAI917598 QKE917598 QUA917598 RDW917598 RNS917598 RXO917598 SHK917598 SRG917598 TBC917598 TKY917598 TUU917598 UEQ917598 UOM917598 UYI917598 VIE917598 VSA917598 WBW917598 WLS917598 WVO917598 C983134:D983134 JC983134 SY983134 ACU983134 AMQ983134 AWM983134 BGI983134 BQE983134 CAA983134 CJW983134 CTS983134 DDO983134 DNK983134 DXG983134 EHC983134 EQY983134 FAU983134 FKQ983134 FUM983134 GEI983134 GOE983134 GYA983134 HHW983134 HRS983134 IBO983134 ILK983134 IVG983134 JFC983134 JOY983134 JYU983134 KIQ983134 KSM983134 LCI983134 LME983134 LWA983134 MFW983134 MPS983134 MZO983134 NJK983134 NTG983134 ODC983134 OMY983134 OWU983134 PGQ983134 PQM983134 QAI983134 QKE983134 QUA983134 RDW983134 RNS983134 RXO983134 SHK983134 SRG983134 TBC983134 TKY983134 TUU983134 UEQ983134 UOM983134 UYI983134 VIE983134 VSA983134 WBW983134 WLS983134 WVO983134 C81:D81 JC81 SY81 ACU81 AMQ81 AWM81 BGI81 BQE81 CAA81 CJW81 CTS81 DDO81 DNK81 DXG81 EHC81 EQY81 FAU81 FKQ81 FUM81 GEI81 GOE81 GYA81 HHW81 HRS81 IBO81 ILK81 IVG81 JFC81 JOY81 JYU81 KIQ81 KSM81 LCI81 LME81 LWA81 MFW81 MPS81 MZO81 NJK81 NTG81 ODC81 OMY81 OWU81 PGQ81 PQM81 QAI81 QKE81 QUA81 RDW81 RNS81 RXO81 SHK81 SRG81 TBC81 TKY81 TUU81 UEQ81 UOM81 UYI81 VIE81 VSA81 WBW81 WLS81 WVO81 C65617:D65617 JC65617 SY65617 ACU65617 AMQ65617 AWM65617 BGI65617 BQE65617 CAA65617 CJW65617 CTS65617 DDO65617 DNK65617 DXG65617 EHC65617 EQY65617 FAU65617 FKQ65617 FUM65617 GEI65617 GOE65617 GYA65617 HHW65617 HRS65617 IBO65617 ILK65617 IVG65617 JFC65617 JOY65617 JYU65617 KIQ65617 KSM65617 LCI65617 LME65617 LWA65617 MFW65617 MPS65617 MZO65617 NJK65617 NTG65617 ODC65617 OMY65617 OWU65617 PGQ65617 PQM65617 QAI65617 QKE65617 QUA65617 RDW65617 RNS65617 RXO65617 SHK65617 SRG65617 TBC65617 TKY65617 TUU65617 UEQ65617 UOM65617 UYI65617 VIE65617 VSA65617 WBW65617 WLS65617 WVO65617 C131153:D131153 JC131153 SY131153 ACU131153 AMQ131153 AWM131153 BGI131153 BQE131153 CAA131153 CJW131153 CTS131153 DDO131153 DNK131153 DXG131153 EHC131153 EQY131153 FAU131153 FKQ131153 FUM131153 GEI131153 GOE131153 GYA131153 HHW131153 HRS131153 IBO131153 ILK131153 IVG131153 JFC131153 JOY131153 JYU131153 KIQ131153 KSM131153 LCI131153 LME131153 LWA131153 MFW131153 MPS131153 MZO131153 NJK131153 NTG131153 ODC131153 OMY131153 OWU131153 PGQ131153 PQM131153 QAI131153 QKE131153 QUA131153 RDW131153 RNS131153 RXO131153 SHK131153 SRG131153 TBC131153 TKY131153 TUU131153 UEQ131153 UOM131153 UYI131153 VIE131153 VSA131153 WBW131153 WLS131153 WVO131153 C196689:D196689 JC196689 SY196689 ACU196689 AMQ196689 AWM196689 BGI196689 BQE196689 CAA196689 CJW196689 CTS196689 DDO196689 DNK196689 DXG196689 EHC196689 EQY196689 FAU196689 FKQ196689 FUM196689 GEI196689 GOE196689 GYA196689 HHW196689 HRS196689 IBO196689 ILK196689 IVG196689 JFC196689 JOY196689 JYU196689 KIQ196689 KSM196689 LCI196689 LME196689 LWA196689 MFW196689 MPS196689 MZO196689 NJK196689 NTG196689 ODC196689 OMY196689 OWU196689 PGQ196689 PQM196689 QAI196689 QKE196689 QUA196689 RDW196689 RNS196689 RXO196689 SHK196689 SRG196689 TBC196689 TKY196689 TUU196689 UEQ196689 UOM196689 UYI196689 VIE196689 VSA196689 WBW196689 WLS196689 WVO196689 C262225:D262225 JC262225 SY262225 ACU262225 AMQ262225 AWM262225 BGI262225 BQE262225 CAA262225 CJW262225 CTS262225 DDO262225 DNK262225 DXG262225 EHC262225 EQY262225 FAU262225 FKQ262225 FUM262225 GEI262225 GOE262225 GYA262225 HHW262225 HRS262225 IBO262225 ILK262225 IVG262225 JFC262225 JOY262225 JYU262225 KIQ262225 KSM262225 LCI262225 LME262225 LWA262225 MFW262225 MPS262225 MZO262225 NJK262225 NTG262225 ODC262225 OMY262225 OWU262225 PGQ262225 PQM262225 QAI262225 QKE262225 QUA262225 RDW262225 RNS262225 RXO262225 SHK262225 SRG262225 TBC262225 TKY262225 TUU262225 UEQ262225 UOM262225 UYI262225 VIE262225 VSA262225 WBW262225 WLS262225 WVO262225 C327761:D327761 JC327761 SY327761 ACU327761 AMQ327761 AWM327761 BGI327761 BQE327761 CAA327761 CJW327761 CTS327761 DDO327761 DNK327761 DXG327761 EHC327761 EQY327761 FAU327761 FKQ327761 FUM327761 GEI327761 GOE327761 GYA327761 HHW327761 HRS327761 IBO327761 ILK327761 IVG327761 JFC327761 JOY327761 JYU327761 KIQ327761 KSM327761 LCI327761 LME327761 LWA327761 MFW327761 MPS327761 MZO327761 NJK327761 NTG327761 ODC327761 OMY327761 OWU327761 PGQ327761 PQM327761 QAI327761 QKE327761 QUA327761 RDW327761 RNS327761 RXO327761 SHK327761 SRG327761 TBC327761 TKY327761 TUU327761 UEQ327761 UOM327761 UYI327761 VIE327761 VSA327761 WBW327761 WLS327761 WVO327761 C393297:D393297 JC393297 SY393297 ACU393297 AMQ393297 AWM393297 BGI393297 BQE393297 CAA393297 CJW393297 CTS393297 DDO393297 DNK393297 DXG393297 EHC393297 EQY393297 FAU393297 FKQ393297 FUM393297 GEI393297 GOE393297 GYA393297 HHW393297 HRS393297 IBO393297 ILK393297 IVG393297 JFC393297 JOY393297 JYU393297 KIQ393297 KSM393297 LCI393297 LME393297 LWA393297 MFW393297 MPS393297 MZO393297 NJK393297 NTG393297 ODC393297 OMY393297 OWU393297 PGQ393297 PQM393297 QAI393297 QKE393297 QUA393297 RDW393297 RNS393297 RXO393297 SHK393297 SRG393297 TBC393297 TKY393297 TUU393297 UEQ393297 UOM393297 UYI393297 VIE393297 VSA393297 WBW393297 WLS393297 WVO393297 C458833:D458833 JC458833 SY458833 ACU458833 AMQ458833 AWM458833 BGI458833 BQE458833 CAA458833 CJW458833 CTS458833 DDO458833 DNK458833 DXG458833 EHC458833 EQY458833 FAU458833 FKQ458833 FUM458833 GEI458833 GOE458833 GYA458833 HHW458833 HRS458833 IBO458833 ILK458833 IVG458833 JFC458833 JOY458833 JYU458833 KIQ458833 KSM458833 LCI458833 LME458833 LWA458833 MFW458833 MPS458833 MZO458833 NJK458833 NTG458833 ODC458833 OMY458833 OWU458833 PGQ458833 PQM458833 QAI458833 QKE458833 QUA458833 RDW458833 RNS458833 RXO458833 SHK458833 SRG458833 TBC458833 TKY458833 TUU458833 UEQ458833 UOM458833 UYI458833 VIE458833 VSA458833 WBW458833 WLS458833 WVO458833 C524369:D524369 JC524369 SY524369 ACU524369 AMQ524369 AWM524369 BGI524369 BQE524369 CAA524369 CJW524369 CTS524369 DDO524369 DNK524369 DXG524369 EHC524369 EQY524369 FAU524369 FKQ524369 FUM524369 GEI524369 GOE524369 GYA524369 HHW524369 HRS524369 IBO524369 ILK524369 IVG524369 JFC524369 JOY524369 JYU524369 KIQ524369 KSM524369 LCI524369 LME524369 LWA524369 MFW524369 MPS524369 MZO524369 NJK524369 NTG524369 ODC524369 OMY524369 OWU524369 PGQ524369 PQM524369 QAI524369 QKE524369 QUA524369 RDW524369 RNS524369 RXO524369 SHK524369 SRG524369 TBC524369 TKY524369 TUU524369 UEQ524369 UOM524369 UYI524369 VIE524369 VSA524369 WBW524369 WLS524369 WVO524369 C589905:D589905 JC589905 SY589905 ACU589905 AMQ589905 AWM589905 BGI589905 BQE589905 CAA589905 CJW589905 CTS589905 DDO589905 DNK589905 DXG589905 EHC589905 EQY589905 FAU589905 FKQ589905 FUM589905 GEI589905 GOE589905 GYA589905 HHW589905 HRS589905 IBO589905 ILK589905 IVG589905 JFC589905 JOY589905 JYU589905 KIQ589905 KSM589905 LCI589905 LME589905 LWA589905 MFW589905 MPS589905 MZO589905 NJK589905 NTG589905 ODC589905 OMY589905 OWU589905 PGQ589905 PQM589905 QAI589905 QKE589905 QUA589905 RDW589905 RNS589905 RXO589905 SHK589905 SRG589905 TBC589905 TKY589905 TUU589905 UEQ589905 UOM589905 UYI589905 VIE589905 VSA589905 WBW589905 WLS589905 WVO589905 C655441:D655441 JC655441 SY655441 ACU655441 AMQ655441 AWM655441 BGI655441 BQE655441 CAA655441 CJW655441 CTS655441 DDO655441 DNK655441 DXG655441 EHC655441 EQY655441 FAU655441 FKQ655441 FUM655441 GEI655441 GOE655441 GYA655441 HHW655441 HRS655441 IBO655441 ILK655441 IVG655441 JFC655441 JOY655441 JYU655441 KIQ655441 KSM655441 LCI655441 LME655441 LWA655441 MFW655441 MPS655441 MZO655441 NJK655441 NTG655441 ODC655441 OMY655441 OWU655441 PGQ655441 PQM655441 QAI655441 QKE655441 QUA655441 RDW655441 RNS655441 RXO655441 SHK655441 SRG655441 TBC655441 TKY655441 TUU655441 UEQ655441 UOM655441 UYI655441 VIE655441 VSA655441 WBW655441 WLS655441 WVO655441 C720977:D720977 JC720977 SY720977 ACU720977 AMQ720977 AWM720977 BGI720977 BQE720977 CAA720977 CJW720977 CTS720977 DDO720977 DNK720977 DXG720977 EHC720977 EQY720977 FAU720977 FKQ720977 FUM720977 GEI720977 GOE720977 GYA720977 HHW720977 HRS720977 IBO720977 ILK720977 IVG720977 JFC720977 JOY720977 JYU720977 KIQ720977 KSM720977 LCI720977 LME720977 LWA720977 MFW720977 MPS720977 MZO720977 NJK720977 NTG720977 ODC720977 OMY720977 OWU720977 PGQ720977 PQM720977 QAI720977 QKE720977 QUA720977 RDW720977 RNS720977 RXO720977 SHK720977 SRG720977 TBC720977 TKY720977 TUU720977 UEQ720977 UOM720977 UYI720977 VIE720977 VSA720977 WBW720977 WLS720977 WVO720977 C786513:D786513 JC786513 SY786513 ACU786513 AMQ786513 AWM786513 BGI786513 BQE786513 CAA786513 CJW786513 CTS786513 DDO786513 DNK786513 DXG786513 EHC786513 EQY786513 FAU786513 FKQ786513 FUM786513 GEI786513 GOE786513 GYA786513 HHW786513 HRS786513 IBO786513 ILK786513 IVG786513 JFC786513 JOY786513 JYU786513 KIQ786513 KSM786513 LCI786513 LME786513 LWA786513 MFW786513 MPS786513 MZO786513 NJK786513 NTG786513 ODC786513 OMY786513 OWU786513 PGQ786513 PQM786513 QAI786513 QKE786513 QUA786513 RDW786513 RNS786513 RXO786513 SHK786513 SRG786513 TBC786513 TKY786513 TUU786513 UEQ786513 UOM786513 UYI786513 VIE786513 VSA786513 WBW786513 WLS786513 WVO786513 C852049:D852049 JC852049 SY852049 ACU852049 AMQ852049 AWM852049 BGI852049 BQE852049 CAA852049 CJW852049 CTS852049 DDO852049 DNK852049 DXG852049 EHC852049 EQY852049 FAU852049 FKQ852049 FUM852049 GEI852049 GOE852049 GYA852049 HHW852049 HRS852049 IBO852049 ILK852049 IVG852049 JFC852049 JOY852049 JYU852049 KIQ852049 KSM852049 LCI852049 LME852049 LWA852049 MFW852049 MPS852049 MZO852049 NJK852049 NTG852049 ODC852049 OMY852049 OWU852049 PGQ852049 PQM852049 QAI852049 QKE852049 QUA852049 RDW852049 RNS852049 RXO852049 SHK852049 SRG852049 TBC852049 TKY852049 TUU852049 UEQ852049 UOM852049 UYI852049 VIE852049 VSA852049 WBW852049 WLS852049 WVO852049 C917585:D917585 JC917585 SY917585 ACU917585 AMQ917585 AWM917585 BGI917585 BQE917585 CAA917585 CJW917585 CTS917585 DDO917585 DNK917585 DXG917585 EHC917585 EQY917585 FAU917585 FKQ917585 FUM917585 GEI917585 GOE917585 GYA917585 HHW917585 HRS917585 IBO917585 ILK917585 IVG917585 JFC917585 JOY917585 JYU917585 KIQ917585 KSM917585 LCI917585 LME917585 LWA917585 MFW917585 MPS917585 MZO917585 NJK917585 NTG917585 ODC917585 OMY917585 OWU917585 PGQ917585 PQM917585 QAI917585 QKE917585 QUA917585 RDW917585 RNS917585 RXO917585 SHK917585 SRG917585 TBC917585 TKY917585 TUU917585 UEQ917585 UOM917585 UYI917585 VIE917585 VSA917585 WBW917585 WLS917585 WVO917585 C983121:D983121 JC983121 SY983121 ACU983121 AMQ983121 AWM983121 BGI983121 BQE983121 CAA983121 CJW983121 CTS983121 DDO983121 DNK983121 DXG983121 EHC983121 EQY983121 FAU983121 FKQ983121 FUM983121 GEI983121 GOE983121 GYA983121 HHW983121 HRS983121 IBO983121 ILK983121 IVG983121 JFC983121 JOY983121 JYU983121 KIQ983121 KSM983121 LCI983121 LME983121 LWA983121 MFW983121 MPS983121 MZO983121 NJK983121 NTG983121 ODC983121 OMY983121 OWU983121 PGQ983121 PQM983121 QAI983121 QKE983121 QUA983121 RDW983121 RNS983121 RXO983121 SHK983121 SRG983121 TBC983121 TKY983121 TUU983121 UEQ983121 UOM983121 UYI983121 VIE983121 VSA983121 WBW983121 WLS983121 WVO983121 C92:D92 JC92 SY92 ACU92 AMQ92 AWM92 BGI92 BQE92 CAA92 CJW92 CTS92 DDO92 DNK92 DXG92 EHC92 EQY92 FAU92 FKQ92 FUM92 GEI92 GOE92 GYA92 HHW92 HRS92 IBO92 ILK92 IVG92 JFC92 JOY92 JYU92 KIQ92 KSM92 LCI92 LME92 LWA92 MFW92 MPS92 MZO92 NJK92 NTG92 ODC92 OMY92 OWU92 PGQ92 PQM92 QAI92 QKE92 QUA92 RDW92 RNS92 RXO92 SHK92 SRG92 TBC92 TKY92 TUU92 UEQ92 UOM92 UYI92 VIE92 VSA92 WBW92 WLS92 WVO92 C65628:D65628 JC65628 SY65628 ACU65628 AMQ65628 AWM65628 BGI65628 BQE65628 CAA65628 CJW65628 CTS65628 DDO65628 DNK65628 DXG65628 EHC65628 EQY65628 FAU65628 FKQ65628 FUM65628 GEI65628 GOE65628 GYA65628 HHW65628 HRS65628 IBO65628 ILK65628 IVG65628 JFC65628 JOY65628 JYU65628 KIQ65628 KSM65628 LCI65628 LME65628 LWA65628 MFW65628 MPS65628 MZO65628 NJK65628 NTG65628 ODC65628 OMY65628 OWU65628 PGQ65628 PQM65628 QAI65628 QKE65628 QUA65628 RDW65628 RNS65628 RXO65628 SHK65628 SRG65628 TBC65628 TKY65628 TUU65628 UEQ65628 UOM65628 UYI65628 VIE65628 VSA65628 WBW65628 WLS65628 WVO65628 C131164:D131164 JC131164 SY131164 ACU131164 AMQ131164 AWM131164 BGI131164 BQE131164 CAA131164 CJW131164 CTS131164 DDO131164 DNK131164 DXG131164 EHC131164 EQY131164 FAU131164 FKQ131164 FUM131164 GEI131164 GOE131164 GYA131164 HHW131164 HRS131164 IBO131164 ILK131164 IVG131164 JFC131164 JOY131164 JYU131164 KIQ131164 KSM131164 LCI131164 LME131164 LWA131164 MFW131164 MPS131164 MZO131164 NJK131164 NTG131164 ODC131164 OMY131164 OWU131164 PGQ131164 PQM131164 QAI131164 QKE131164 QUA131164 RDW131164 RNS131164 RXO131164 SHK131164 SRG131164 TBC131164 TKY131164 TUU131164 UEQ131164 UOM131164 UYI131164 VIE131164 VSA131164 WBW131164 WLS131164 WVO131164 C196700:D196700 JC196700 SY196700 ACU196700 AMQ196700 AWM196700 BGI196700 BQE196700 CAA196700 CJW196700 CTS196700 DDO196700 DNK196700 DXG196700 EHC196700 EQY196700 FAU196700 FKQ196700 FUM196700 GEI196700 GOE196700 GYA196700 HHW196700 HRS196700 IBO196700 ILK196700 IVG196700 JFC196700 JOY196700 JYU196700 KIQ196700 KSM196700 LCI196700 LME196700 LWA196700 MFW196700 MPS196700 MZO196700 NJK196700 NTG196700 ODC196700 OMY196700 OWU196700 PGQ196700 PQM196700 QAI196700 QKE196700 QUA196700 RDW196700 RNS196700 RXO196700 SHK196700 SRG196700 TBC196700 TKY196700 TUU196700 UEQ196700 UOM196700 UYI196700 VIE196700 VSA196700 WBW196700 WLS196700 WVO196700 C262236:D262236 JC262236 SY262236 ACU262236 AMQ262236 AWM262236 BGI262236 BQE262236 CAA262236 CJW262236 CTS262236 DDO262236 DNK262236 DXG262236 EHC262236 EQY262236 FAU262236 FKQ262236 FUM262236 GEI262236 GOE262236 GYA262236 HHW262236 HRS262236 IBO262236 ILK262236 IVG262236 JFC262236 JOY262236 JYU262236 KIQ262236 KSM262236 LCI262236 LME262236 LWA262236 MFW262236 MPS262236 MZO262236 NJK262236 NTG262236 ODC262236 OMY262236 OWU262236 PGQ262236 PQM262236 QAI262236 QKE262236 QUA262236 RDW262236 RNS262236 RXO262236 SHK262236 SRG262236 TBC262236 TKY262236 TUU262236 UEQ262236 UOM262236 UYI262236 VIE262236 VSA262236 WBW262236 WLS262236 WVO262236 C327772:D327772 JC327772 SY327772 ACU327772 AMQ327772 AWM327772 BGI327772 BQE327772 CAA327772 CJW327772 CTS327772 DDO327772 DNK327772 DXG327772 EHC327772 EQY327772 FAU327772 FKQ327772 FUM327772 GEI327772 GOE327772 GYA327772 HHW327772 HRS327772 IBO327772 ILK327772 IVG327772 JFC327772 JOY327772 JYU327772 KIQ327772 KSM327772 LCI327772 LME327772 LWA327772 MFW327772 MPS327772 MZO327772 NJK327772 NTG327772 ODC327772 OMY327772 OWU327772 PGQ327772 PQM327772 QAI327772 QKE327772 QUA327772 RDW327772 RNS327772 RXO327772 SHK327772 SRG327772 TBC327772 TKY327772 TUU327772 UEQ327772 UOM327772 UYI327772 VIE327772 VSA327772 WBW327772 WLS327772 WVO327772 C393308:D393308 JC393308 SY393308 ACU393308 AMQ393308 AWM393308 BGI393308 BQE393308 CAA393308 CJW393308 CTS393308 DDO393308 DNK393308 DXG393308 EHC393308 EQY393308 FAU393308 FKQ393308 FUM393308 GEI393308 GOE393308 GYA393308 HHW393308 HRS393308 IBO393308 ILK393308 IVG393308 JFC393308 JOY393308 JYU393308 KIQ393308 KSM393308 LCI393308 LME393308 LWA393308 MFW393308 MPS393308 MZO393308 NJK393308 NTG393308 ODC393308 OMY393308 OWU393308 PGQ393308 PQM393308 QAI393308 QKE393308 QUA393308 RDW393308 RNS393308 RXO393308 SHK393308 SRG393308 TBC393308 TKY393308 TUU393308 UEQ393308 UOM393308 UYI393308 VIE393308 VSA393308 WBW393308 WLS393308 WVO393308 C458844:D458844 JC458844 SY458844 ACU458844 AMQ458844 AWM458844 BGI458844 BQE458844 CAA458844 CJW458844 CTS458844 DDO458844 DNK458844 DXG458844 EHC458844 EQY458844 FAU458844 FKQ458844 FUM458844 GEI458844 GOE458844 GYA458844 HHW458844 HRS458844 IBO458844 ILK458844 IVG458844 JFC458844 JOY458844 JYU458844 KIQ458844 KSM458844 LCI458844 LME458844 LWA458844 MFW458844 MPS458844 MZO458844 NJK458844 NTG458844 ODC458844 OMY458844 OWU458844 PGQ458844 PQM458844 QAI458844 QKE458844 QUA458844 RDW458844 RNS458844 RXO458844 SHK458844 SRG458844 TBC458844 TKY458844 TUU458844 UEQ458844 UOM458844 UYI458844 VIE458844 VSA458844 WBW458844 WLS458844 WVO458844 C524380:D524380 JC524380 SY524380 ACU524380 AMQ524380 AWM524380 BGI524380 BQE524380 CAA524380 CJW524380 CTS524380 DDO524380 DNK524380 DXG524380 EHC524380 EQY524380 FAU524380 FKQ524380 FUM524380 GEI524380 GOE524380 GYA524380 HHW524380 HRS524380 IBO524380 ILK524380 IVG524380 JFC524380 JOY524380 JYU524380 KIQ524380 KSM524380 LCI524380 LME524380 LWA524380 MFW524380 MPS524380 MZO524380 NJK524380 NTG524380 ODC524380 OMY524380 OWU524380 PGQ524380 PQM524380 QAI524380 QKE524380 QUA524380 RDW524380 RNS524380 RXO524380 SHK524380 SRG524380 TBC524380 TKY524380 TUU524380 UEQ524380 UOM524380 UYI524380 VIE524380 VSA524380 WBW524380 WLS524380 WVO524380 C589916:D589916 JC589916 SY589916 ACU589916 AMQ589916 AWM589916 BGI589916 BQE589916 CAA589916 CJW589916 CTS589916 DDO589916 DNK589916 DXG589916 EHC589916 EQY589916 FAU589916 FKQ589916 FUM589916 GEI589916 GOE589916 GYA589916 HHW589916 HRS589916 IBO589916 ILK589916 IVG589916 JFC589916 JOY589916 JYU589916 KIQ589916 KSM589916 LCI589916 LME589916 LWA589916 MFW589916 MPS589916 MZO589916 NJK589916 NTG589916 ODC589916 OMY589916 OWU589916 PGQ589916 PQM589916 QAI589916 QKE589916 QUA589916 RDW589916 RNS589916 RXO589916 SHK589916 SRG589916 TBC589916 TKY589916 TUU589916 UEQ589916 UOM589916 UYI589916 VIE589916 VSA589916 WBW589916 WLS589916 WVO589916 C655452:D655452 JC655452 SY655452 ACU655452 AMQ655452 AWM655452 BGI655452 BQE655452 CAA655452 CJW655452 CTS655452 DDO655452 DNK655452 DXG655452 EHC655452 EQY655452 FAU655452 FKQ655452 FUM655452 GEI655452 GOE655452 GYA655452 HHW655452 HRS655452 IBO655452 ILK655452 IVG655452 JFC655452 JOY655452 JYU655452 KIQ655452 KSM655452 LCI655452 LME655452 LWA655452 MFW655452 MPS655452 MZO655452 NJK655452 NTG655452 ODC655452 OMY655452 OWU655452 PGQ655452 PQM655452 QAI655452 QKE655452 QUA655452 RDW655452 RNS655452 RXO655452 SHK655452 SRG655452 TBC655452 TKY655452 TUU655452 UEQ655452 UOM655452 UYI655452 VIE655452 VSA655452 WBW655452 WLS655452 WVO655452 C720988:D720988 JC720988 SY720988 ACU720988 AMQ720988 AWM720988 BGI720988 BQE720988 CAA720988 CJW720988 CTS720988 DDO720988 DNK720988 DXG720988 EHC720988 EQY720988 FAU720988 FKQ720988 FUM720988 GEI720988 GOE720988 GYA720988 HHW720988 HRS720988 IBO720988 ILK720988 IVG720988 JFC720988 JOY720988 JYU720988 KIQ720988 KSM720988 LCI720988 LME720988 LWA720988 MFW720988 MPS720988 MZO720988 NJK720988 NTG720988 ODC720988 OMY720988 OWU720988 PGQ720988 PQM720988 QAI720988 QKE720988 QUA720988 RDW720988 RNS720988 RXO720988 SHK720988 SRG720988 TBC720988 TKY720988 TUU720988 UEQ720988 UOM720988 UYI720988 VIE720988 VSA720988 WBW720988 WLS720988 WVO720988 C786524:D786524 JC786524 SY786524 ACU786524 AMQ786524 AWM786524 BGI786524 BQE786524 CAA786524 CJW786524 CTS786524 DDO786524 DNK786524 DXG786524 EHC786524 EQY786524 FAU786524 FKQ786524 FUM786524 GEI786524 GOE786524 GYA786524 HHW786524 HRS786524 IBO786524 ILK786524 IVG786524 JFC786524 JOY786524 JYU786524 KIQ786524 KSM786524 LCI786524 LME786524 LWA786524 MFW786524 MPS786524 MZO786524 NJK786524 NTG786524 ODC786524 OMY786524 OWU786524 PGQ786524 PQM786524 QAI786524 QKE786524 QUA786524 RDW786524 RNS786524 RXO786524 SHK786524 SRG786524 TBC786524 TKY786524 TUU786524 UEQ786524 UOM786524 UYI786524 VIE786524 VSA786524 WBW786524 WLS786524 WVO786524 C852060:D852060 JC852060 SY852060 ACU852060 AMQ852060 AWM852060 BGI852060 BQE852060 CAA852060 CJW852060 CTS852060 DDO852060 DNK852060 DXG852060 EHC852060 EQY852060 FAU852060 FKQ852060 FUM852060 GEI852060 GOE852060 GYA852060 HHW852060 HRS852060 IBO852060 ILK852060 IVG852060 JFC852060 JOY852060 JYU852060 KIQ852060 KSM852060 LCI852060 LME852060 LWA852060 MFW852060 MPS852060 MZO852060 NJK852060 NTG852060 ODC852060 OMY852060 OWU852060 PGQ852060 PQM852060 QAI852060 QKE852060 QUA852060 RDW852060 RNS852060 RXO852060 SHK852060 SRG852060 TBC852060 TKY852060 TUU852060 UEQ852060 UOM852060 UYI852060 VIE852060 VSA852060 WBW852060 WLS852060 WVO852060 C917596:D917596 JC917596 SY917596 ACU917596 AMQ917596 AWM917596 BGI917596 BQE917596 CAA917596 CJW917596 CTS917596 DDO917596 DNK917596 DXG917596 EHC917596 EQY917596 FAU917596 FKQ917596 FUM917596 GEI917596 GOE917596 GYA917596 HHW917596 HRS917596 IBO917596 ILK917596 IVG917596 JFC917596 JOY917596 JYU917596 KIQ917596 KSM917596 LCI917596 LME917596 LWA917596 MFW917596 MPS917596 MZO917596 NJK917596 NTG917596 ODC917596 OMY917596 OWU917596 PGQ917596 PQM917596 QAI917596 QKE917596 QUA917596 RDW917596 RNS917596 RXO917596 SHK917596 SRG917596 TBC917596 TKY917596 TUU917596 UEQ917596 UOM917596 UYI917596 VIE917596 VSA917596 WBW917596 WLS917596 WVO917596 C983132:D983132 JC983132 SY983132 ACU983132 AMQ983132 AWM983132 BGI983132 BQE983132 CAA983132 CJW983132 CTS983132 DDO983132 DNK983132 DXG983132 EHC983132 EQY983132 FAU983132 FKQ983132 FUM983132 GEI983132 GOE983132 GYA983132 HHW983132 HRS983132 IBO983132 ILK983132 IVG983132 JFC983132 JOY983132 JYU983132 KIQ983132 KSM983132 LCI983132 LME983132 LWA983132 MFW983132 MPS983132 MZO983132 NJK983132 NTG983132 ODC983132 OMY983132 OWU983132 PGQ983132 PQM983132 QAI983132 QKE983132 QUA983132 RDW983132 RNS983132 RXO983132 SHK983132 SRG983132 TBC983132 TKY983132 TUU983132 UEQ983132 UOM983132 UYI983132 VIE983132 VSA983132 WBW983132 WLS983132 WVO983132 C100:D100 JC100 SY100 ACU100 AMQ100 AWM100 BGI100 BQE100 CAA100 CJW100 CTS100 DDO100 DNK100 DXG100 EHC100 EQY100 FAU100 FKQ100 FUM100 GEI100 GOE100 GYA100 HHW100 HRS100 IBO100 ILK100 IVG100 JFC100 JOY100 JYU100 KIQ100 KSM100 LCI100 LME100 LWA100 MFW100 MPS100 MZO100 NJK100 NTG100 ODC100 OMY100 OWU100 PGQ100 PQM100 QAI100 QKE100 QUA100 RDW100 RNS100 RXO100 SHK100 SRG100 TBC100 TKY100 TUU100 UEQ100 UOM100 UYI100 VIE100 VSA100 WBW100 WLS100 WVO100 C65636:D65636 JC65636 SY65636 ACU65636 AMQ65636 AWM65636 BGI65636 BQE65636 CAA65636 CJW65636 CTS65636 DDO65636 DNK65636 DXG65636 EHC65636 EQY65636 FAU65636 FKQ65636 FUM65636 GEI65636 GOE65636 GYA65636 HHW65636 HRS65636 IBO65636 ILK65636 IVG65636 JFC65636 JOY65636 JYU65636 KIQ65636 KSM65636 LCI65636 LME65636 LWA65636 MFW65636 MPS65636 MZO65636 NJK65636 NTG65636 ODC65636 OMY65636 OWU65636 PGQ65636 PQM65636 QAI65636 QKE65636 QUA65636 RDW65636 RNS65636 RXO65636 SHK65636 SRG65636 TBC65636 TKY65636 TUU65636 UEQ65636 UOM65636 UYI65636 VIE65636 VSA65636 WBW65636 WLS65636 WVO65636 C131172:D131172 JC131172 SY131172 ACU131172 AMQ131172 AWM131172 BGI131172 BQE131172 CAA131172 CJW131172 CTS131172 DDO131172 DNK131172 DXG131172 EHC131172 EQY131172 FAU131172 FKQ131172 FUM131172 GEI131172 GOE131172 GYA131172 HHW131172 HRS131172 IBO131172 ILK131172 IVG131172 JFC131172 JOY131172 JYU131172 KIQ131172 KSM131172 LCI131172 LME131172 LWA131172 MFW131172 MPS131172 MZO131172 NJK131172 NTG131172 ODC131172 OMY131172 OWU131172 PGQ131172 PQM131172 QAI131172 QKE131172 QUA131172 RDW131172 RNS131172 RXO131172 SHK131172 SRG131172 TBC131172 TKY131172 TUU131172 UEQ131172 UOM131172 UYI131172 VIE131172 VSA131172 WBW131172 WLS131172 WVO131172 C196708:D196708 JC196708 SY196708 ACU196708 AMQ196708 AWM196708 BGI196708 BQE196708 CAA196708 CJW196708 CTS196708 DDO196708 DNK196708 DXG196708 EHC196708 EQY196708 FAU196708 FKQ196708 FUM196708 GEI196708 GOE196708 GYA196708 HHW196708 HRS196708 IBO196708 ILK196708 IVG196708 JFC196708 JOY196708 JYU196708 KIQ196708 KSM196708 LCI196708 LME196708 LWA196708 MFW196708 MPS196708 MZO196708 NJK196708 NTG196708 ODC196708 OMY196708 OWU196708 PGQ196708 PQM196708 QAI196708 QKE196708 QUA196708 RDW196708 RNS196708 RXO196708 SHK196708 SRG196708 TBC196708 TKY196708 TUU196708 UEQ196708 UOM196708 UYI196708 VIE196708 VSA196708 WBW196708 WLS196708 WVO196708 C262244:D262244 JC262244 SY262244 ACU262244 AMQ262244 AWM262244 BGI262244 BQE262244 CAA262244 CJW262244 CTS262244 DDO262244 DNK262244 DXG262244 EHC262244 EQY262244 FAU262244 FKQ262244 FUM262244 GEI262244 GOE262244 GYA262244 HHW262244 HRS262244 IBO262244 ILK262244 IVG262244 JFC262244 JOY262244 JYU262244 KIQ262244 KSM262244 LCI262244 LME262244 LWA262244 MFW262244 MPS262244 MZO262244 NJK262244 NTG262244 ODC262244 OMY262244 OWU262244 PGQ262244 PQM262244 QAI262244 QKE262244 QUA262244 RDW262244 RNS262244 RXO262244 SHK262244 SRG262244 TBC262244 TKY262244 TUU262244 UEQ262244 UOM262244 UYI262244 VIE262244 VSA262244 WBW262244 WLS262244 WVO262244 C327780:D327780 JC327780 SY327780 ACU327780 AMQ327780 AWM327780 BGI327780 BQE327780 CAA327780 CJW327780 CTS327780 DDO327780 DNK327780 DXG327780 EHC327780 EQY327780 FAU327780 FKQ327780 FUM327780 GEI327780 GOE327780 GYA327780 HHW327780 HRS327780 IBO327780 ILK327780 IVG327780 JFC327780 JOY327780 JYU327780 KIQ327780 KSM327780 LCI327780 LME327780 LWA327780 MFW327780 MPS327780 MZO327780 NJK327780 NTG327780 ODC327780 OMY327780 OWU327780 PGQ327780 PQM327780 QAI327780 QKE327780 QUA327780 RDW327780 RNS327780 RXO327780 SHK327780 SRG327780 TBC327780 TKY327780 TUU327780 UEQ327780 UOM327780 UYI327780 VIE327780 VSA327780 WBW327780 WLS327780 WVO327780 C393316:D393316 JC393316 SY393316 ACU393316 AMQ393316 AWM393316 BGI393316 BQE393316 CAA393316 CJW393316 CTS393316 DDO393316 DNK393316 DXG393316 EHC393316 EQY393316 FAU393316 FKQ393316 FUM393316 GEI393316 GOE393316 GYA393316 HHW393316 HRS393316 IBO393316 ILK393316 IVG393316 JFC393316 JOY393316 JYU393316 KIQ393316 KSM393316 LCI393316 LME393316 LWA393316 MFW393316 MPS393316 MZO393316 NJK393316 NTG393316 ODC393316 OMY393316 OWU393316 PGQ393316 PQM393316 QAI393316 QKE393316 QUA393316 RDW393316 RNS393316 RXO393316 SHK393316 SRG393316 TBC393316 TKY393316 TUU393316 UEQ393316 UOM393316 UYI393316 VIE393316 VSA393316 WBW393316 WLS393316 WVO393316 C458852:D458852 JC458852 SY458852 ACU458852 AMQ458852 AWM458852 BGI458852 BQE458852 CAA458852 CJW458852 CTS458852 DDO458852 DNK458852 DXG458852 EHC458852 EQY458852 FAU458852 FKQ458852 FUM458852 GEI458852 GOE458852 GYA458852 HHW458852 HRS458852 IBO458852 ILK458852 IVG458852 JFC458852 JOY458852 JYU458852 KIQ458852 KSM458852 LCI458852 LME458852 LWA458852 MFW458852 MPS458852 MZO458852 NJK458852 NTG458852 ODC458852 OMY458852 OWU458852 PGQ458852 PQM458852 QAI458852 QKE458852 QUA458852 RDW458852 RNS458852 RXO458852 SHK458852 SRG458852 TBC458852 TKY458852 TUU458852 UEQ458852 UOM458852 UYI458852 VIE458852 VSA458852 WBW458852 WLS458852 WVO458852 C524388:D524388 JC524388 SY524388 ACU524388 AMQ524388 AWM524388 BGI524388 BQE524388 CAA524388 CJW524388 CTS524388 DDO524388 DNK524388 DXG524388 EHC524388 EQY524388 FAU524388 FKQ524388 FUM524388 GEI524388 GOE524388 GYA524388 HHW524388 HRS524388 IBO524388 ILK524388 IVG524388 JFC524388 JOY524388 JYU524388 KIQ524388 KSM524388 LCI524388 LME524388 LWA524388 MFW524388 MPS524388 MZO524388 NJK524388 NTG524388 ODC524388 OMY524388 OWU524388 PGQ524388 PQM524388 QAI524388 QKE524388 QUA524388 RDW524388 RNS524388 RXO524388 SHK524388 SRG524388 TBC524388 TKY524388 TUU524388 UEQ524388 UOM524388 UYI524388 VIE524388 VSA524388 WBW524388 WLS524388 WVO524388 C589924:D589924 JC589924 SY589924 ACU589924 AMQ589924 AWM589924 BGI589924 BQE589924 CAA589924 CJW589924 CTS589924 DDO589924 DNK589924 DXG589924 EHC589924 EQY589924 FAU589924 FKQ589924 FUM589924 GEI589924 GOE589924 GYA589924 HHW589924 HRS589924 IBO589924 ILK589924 IVG589924 JFC589924 JOY589924 JYU589924 KIQ589924 KSM589924 LCI589924 LME589924 LWA589924 MFW589924 MPS589924 MZO589924 NJK589924 NTG589924 ODC589924 OMY589924 OWU589924 PGQ589924 PQM589924 QAI589924 QKE589924 QUA589924 RDW589924 RNS589924 RXO589924 SHK589924 SRG589924 TBC589924 TKY589924 TUU589924 UEQ589924 UOM589924 UYI589924 VIE589924 VSA589924 WBW589924 WLS589924 WVO589924 C655460:D655460 JC655460 SY655460 ACU655460 AMQ655460 AWM655460 BGI655460 BQE655460 CAA655460 CJW655460 CTS655460 DDO655460 DNK655460 DXG655460 EHC655460 EQY655460 FAU655460 FKQ655460 FUM655460 GEI655460 GOE655460 GYA655460 HHW655460 HRS655460 IBO655460 ILK655460 IVG655460 JFC655460 JOY655460 JYU655460 KIQ655460 KSM655460 LCI655460 LME655460 LWA655460 MFW655460 MPS655460 MZO655460 NJK655460 NTG655460 ODC655460 OMY655460 OWU655460 PGQ655460 PQM655460 QAI655460 QKE655460 QUA655460 RDW655460 RNS655460 RXO655460 SHK655460 SRG655460 TBC655460 TKY655460 TUU655460 UEQ655460 UOM655460 UYI655460 VIE655460 VSA655460 WBW655460 WLS655460 WVO655460 C720996:D720996 JC720996 SY720996 ACU720996 AMQ720996 AWM720996 BGI720996 BQE720996 CAA720996 CJW720996 CTS720996 DDO720996 DNK720996 DXG720996 EHC720996 EQY720996 FAU720996 FKQ720996 FUM720996 GEI720996 GOE720996 GYA720996 HHW720996 HRS720996 IBO720996 ILK720996 IVG720996 JFC720996 JOY720996 JYU720996 KIQ720996 KSM720996 LCI720996 LME720996 LWA720996 MFW720996 MPS720996 MZO720996 NJK720996 NTG720996 ODC720996 OMY720996 OWU720996 PGQ720996 PQM720996 QAI720996 QKE720996 QUA720996 RDW720996 RNS720996 RXO720996 SHK720996 SRG720996 TBC720996 TKY720996 TUU720996 UEQ720996 UOM720996 UYI720996 VIE720996 VSA720996 WBW720996 WLS720996 WVO720996 C786532:D786532 JC786532 SY786532 ACU786532 AMQ786532 AWM786532 BGI786532 BQE786532 CAA786532 CJW786532 CTS786532 DDO786532 DNK786532 DXG786532 EHC786532 EQY786532 FAU786532 FKQ786532 FUM786532 GEI786532 GOE786532 GYA786532 HHW786532 HRS786532 IBO786532 ILK786532 IVG786532 JFC786532 JOY786532 JYU786532 KIQ786532 KSM786532 LCI786532 LME786532 LWA786532 MFW786532 MPS786532 MZO786532 NJK786532 NTG786532 ODC786532 OMY786532 OWU786532 PGQ786532 PQM786532 QAI786532 QKE786532 QUA786532 RDW786532 RNS786532 RXO786532 SHK786532 SRG786532 TBC786532 TKY786532 TUU786532 UEQ786532 UOM786532 UYI786532 VIE786532 VSA786532 WBW786532 WLS786532 WVO786532 C852068:D852068 JC852068 SY852068 ACU852068 AMQ852068 AWM852068 BGI852068 BQE852068 CAA852068 CJW852068 CTS852068 DDO852068 DNK852068 DXG852068 EHC852068 EQY852068 FAU852068 FKQ852068 FUM852068 GEI852068 GOE852068 GYA852068 HHW852068 HRS852068 IBO852068 ILK852068 IVG852068 JFC852068 JOY852068 JYU852068 KIQ852068 KSM852068 LCI852068 LME852068 LWA852068 MFW852068 MPS852068 MZO852068 NJK852068 NTG852068 ODC852068 OMY852068 OWU852068 PGQ852068 PQM852068 QAI852068 QKE852068 QUA852068 RDW852068 RNS852068 RXO852068 SHK852068 SRG852068 TBC852068 TKY852068 TUU852068 UEQ852068 UOM852068 UYI852068 VIE852068 VSA852068 WBW852068 WLS852068 WVO852068 C917604:D917604 JC917604 SY917604 ACU917604 AMQ917604 AWM917604 BGI917604 BQE917604 CAA917604 CJW917604 CTS917604 DDO917604 DNK917604 DXG917604 EHC917604 EQY917604 FAU917604 FKQ917604 FUM917604 GEI917604 GOE917604 GYA917604 HHW917604 HRS917604 IBO917604 ILK917604 IVG917604 JFC917604 JOY917604 JYU917604 KIQ917604 KSM917604 LCI917604 LME917604 LWA917604 MFW917604 MPS917604 MZO917604 NJK917604 NTG917604 ODC917604 OMY917604 OWU917604 PGQ917604 PQM917604 QAI917604 QKE917604 QUA917604 RDW917604 RNS917604 RXO917604 SHK917604 SRG917604 TBC917604 TKY917604 TUU917604 UEQ917604 UOM917604 UYI917604 VIE917604 VSA917604 WBW917604 WLS917604 WVO917604 C983140:D983140 JC983140 SY983140 ACU983140 AMQ983140 AWM983140 BGI983140 BQE983140 CAA983140 CJW983140 CTS983140 DDO983140 DNK983140 DXG983140 EHC983140 EQY983140 FAU983140 FKQ983140 FUM983140 GEI983140 GOE983140 GYA983140 HHW983140 HRS983140 IBO983140 ILK983140 IVG983140 JFC983140 JOY983140 JYU983140 KIQ983140 KSM983140 LCI983140 LME983140 LWA983140 MFW983140 MPS983140 MZO983140 NJK983140 NTG983140 ODC983140 OMY983140 OWU983140 PGQ983140 PQM983140 QAI983140 QKE983140 QUA983140 RDW983140 RNS983140 RXO983140 SHK983140 SRG983140 TBC983140 TKY983140 TUU983140 UEQ983140 UOM983140 UYI983140 VIE983140 VSA983140 WBW983140 WLS983140 WVO983140 C85:D85 JC85 SY85 ACU85 AMQ85 AWM85 BGI85 BQE85 CAA85 CJW85 CTS85 DDO85 DNK85 DXG85 EHC85 EQY85 FAU85 FKQ85 FUM85 GEI85 GOE85 GYA85 HHW85 HRS85 IBO85 ILK85 IVG85 JFC85 JOY85 JYU85 KIQ85 KSM85 LCI85 LME85 LWA85 MFW85 MPS85 MZO85 NJK85 NTG85 ODC85 OMY85 OWU85 PGQ85 PQM85 QAI85 QKE85 QUA85 RDW85 RNS85 RXO85 SHK85 SRG85 TBC85 TKY85 TUU85 UEQ85 UOM85 UYI85 VIE85 VSA85 WBW85 WLS85 WVO85 C65621:D65621 JC65621 SY65621 ACU65621 AMQ65621 AWM65621 BGI65621 BQE65621 CAA65621 CJW65621 CTS65621 DDO65621 DNK65621 DXG65621 EHC65621 EQY65621 FAU65621 FKQ65621 FUM65621 GEI65621 GOE65621 GYA65621 HHW65621 HRS65621 IBO65621 ILK65621 IVG65621 JFC65621 JOY65621 JYU65621 KIQ65621 KSM65621 LCI65621 LME65621 LWA65621 MFW65621 MPS65621 MZO65621 NJK65621 NTG65621 ODC65621 OMY65621 OWU65621 PGQ65621 PQM65621 QAI65621 QKE65621 QUA65621 RDW65621 RNS65621 RXO65621 SHK65621 SRG65621 TBC65621 TKY65621 TUU65621 UEQ65621 UOM65621 UYI65621 VIE65621 VSA65621 WBW65621 WLS65621 WVO65621 C131157:D131157 JC131157 SY131157 ACU131157 AMQ131157 AWM131157 BGI131157 BQE131157 CAA131157 CJW131157 CTS131157 DDO131157 DNK131157 DXG131157 EHC131157 EQY131157 FAU131157 FKQ131157 FUM131157 GEI131157 GOE131157 GYA131157 HHW131157 HRS131157 IBO131157 ILK131157 IVG131157 JFC131157 JOY131157 JYU131157 KIQ131157 KSM131157 LCI131157 LME131157 LWA131157 MFW131157 MPS131157 MZO131157 NJK131157 NTG131157 ODC131157 OMY131157 OWU131157 PGQ131157 PQM131157 QAI131157 QKE131157 QUA131157 RDW131157 RNS131157 RXO131157 SHK131157 SRG131157 TBC131157 TKY131157 TUU131157 UEQ131157 UOM131157 UYI131157 VIE131157 VSA131157 WBW131157 WLS131157 WVO131157 C196693:D196693 JC196693 SY196693 ACU196693 AMQ196693 AWM196693 BGI196693 BQE196693 CAA196693 CJW196693 CTS196693 DDO196693 DNK196693 DXG196693 EHC196693 EQY196693 FAU196693 FKQ196693 FUM196693 GEI196693 GOE196693 GYA196693 HHW196693 HRS196693 IBO196693 ILK196693 IVG196693 JFC196693 JOY196693 JYU196693 KIQ196693 KSM196693 LCI196693 LME196693 LWA196693 MFW196693 MPS196693 MZO196693 NJK196693 NTG196693 ODC196693 OMY196693 OWU196693 PGQ196693 PQM196693 QAI196693 QKE196693 QUA196693 RDW196693 RNS196693 RXO196693 SHK196693 SRG196693 TBC196693 TKY196693 TUU196693 UEQ196693 UOM196693 UYI196693 VIE196693 VSA196693 WBW196693 WLS196693 WVO196693 C262229:D262229 JC262229 SY262229 ACU262229 AMQ262229 AWM262229 BGI262229 BQE262229 CAA262229 CJW262229 CTS262229 DDO262229 DNK262229 DXG262229 EHC262229 EQY262229 FAU262229 FKQ262229 FUM262229 GEI262229 GOE262229 GYA262229 HHW262229 HRS262229 IBO262229 ILK262229 IVG262229 JFC262229 JOY262229 JYU262229 KIQ262229 KSM262229 LCI262229 LME262229 LWA262229 MFW262229 MPS262229 MZO262229 NJK262229 NTG262229 ODC262229 OMY262229 OWU262229 PGQ262229 PQM262229 QAI262229 QKE262229 QUA262229 RDW262229 RNS262229 RXO262229 SHK262229 SRG262229 TBC262229 TKY262229 TUU262229 UEQ262229 UOM262229 UYI262229 VIE262229 VSA262229 WBW262229 WLS262229 WVO262229 C327765:D327765 JC327765 SY327765 ACU327765 AMQ327765 AWM327765 BGI327765 BQE327765 CAA327765 CJW327765 CTS327765 DDO327765 DNK327765 DXG327765 EHC327765 EQY327765 FAU327765 FKQ327765 FUM327765 GEI327765 GOE327765 GYA327765 HHW327765 HRS327765 IBO327765 ILK327765 IVG327765 JFC327765 JOY327765 JYU327765 KIQ327765 KSM327765 LCI327765 LME327765 LWA327765 MFW327765 MPS327765 MZO327765 NJK327765 NTG327765 ODC327765 OMY327765 OWU327765 PGQ327765 PQM327765 QAI327765 QKE327765 QUA327765 RDW327765 RNS327765 RXO327765 SHK327765 SRG327765 TBC327765 TKY327765 TUU327765 UEQ327765 UOM327765 UYI327765 VIE327765 VSA327765 WBW327765 WLS327765 WVO327765 C393301:D393301 JC393301 SY393301 ACU393301 AMQ393301 AWM393301 BGI393301 BQE393301 CAA393301 CJW393301 CTS393301 DDO393301 DNK393301 DXG393301 EHC393301 EQY393301 FAU393301 FKQ393301 FUM393301 GEI393301 GOE393301 GYA393301 HHW393301 HRS393301 IBO393301 ILK393301 IVG393301 JFC393301 JOY393301 JYU393301 KIQ393301 KSM393301 LCI393301 LME393301 LWA393301 MFW393301 MPS393301 MZO393301 NJK393301 NTG393301 ODC393301 OMY393301 OWU393301 PGQ393301 PQM393301 QAI393301 QKE393301 QUA393301 RDW393301 RNS393301 RXO393301 SHK393301 SRG393301 TBC393301 TKY393301 TUU393301 UEQ393301 UOM393301 UYI393301 VIE393301 VSA393301 WBW393301 WLS393301 WVO393301 C458837:D458837 JC458837 SY458837 ACU458837 AMQ458837 AWM458837 BGI458837 BQE458837 CAA458837 CJW458837 CTS458837 DDO458837 DNK458837 DXG458837 EHC458837 EQY458837 FAU458837 FKQ458837 FUM458837 GEI458837 GOE458837 GYA458837 HHW458837 HRS458837 IBO458837 ILK458837 IVG458837 JFC458837 JOY458837 JYU458837 KIQ458837 KSM458837 LCI458837 LME458837 LWA458837 MFW458837 MPS458837 MZO458837 NJK458837 NTG458837 ODC458837 OMY458837 OWU458837 PGQ458837 PQM458837 QAI458837 QKE458837 QUA458837 RDW458837 RNS458837 RXO458837 SHK458837 SRG458837 TBC458837 TKY458837 TUU458837 UEQ458837 UOM458837 UYI458837 VIE458837 VSA458837 WBW458837 WLS458837 WVO458837 C524373:D524373 JC524373 SY524373 ACU524373 AMQ524373 AWM524373 BGI524373 BQE524373 CAA524373 CJW524373 CTS524373 DDO524373 DNK524373 DXG524373 EHC524373 EQY524373 FAU524373 FKQ524373 FUM524373 GEI524373 GOE524373 GYA524373 HHW524373 HRS524373 IBO524373 ILK524373 IVG524373 JFC524373 JOY524373 JYU524373 KIQ524373 KSM524373 LCI524373 LME524373 LWA524373 MFW524373 MPS524373 MZO524373 NJK524373 NTG524373 ODC524373 OMY524373 OWU524373 PGQ524373 PQM524373 QAI524373 QKE524373 QUA524373 RDW524373 RNS524373 RXO524373 SHK524373 SRG524373 TBC524373 TKY524373 TUU524373 UEQ524373 UOM524373 UYI524373 VIE524373 VSA524373 WBW524373 WLS524373 WVO524373 C589909:D589909 JC589909 SY589909 ACU589909 AMQ589909 AWM589909 BGI589909 BQE589909 CAA589909 CJW589909 CTS589909 DDO589909 DNK589909 DXG589909 EHC589909 EQY589909 FAU589909 FKQ589909 FUM589909 GEI589909 GOE589909 GYA589909 HHW589909 HRS589909 IBO589909 ILK589909 IVG589909 JFC589909 JOY589909 JYU589909 KIQ589909 KSM589909 LCI589909 LME589909 LWA589909 MFW589909 MPS589909 MZO589909 NJK589909 NTG589909 ODC589909 OMY589909 OWU589909 PGQ589909 PQM589909 QAI589909 QKE589909 QUA589909 RDW589909 RNS589909 RXO589909 SHK589909 SRG589909 TBC589909 TKY589909 TUU589909 UEQ589909 UOM589909 UYI589909 VIE589909 VSA589909 WBW589909 WLS589909 WVO589909 C655445:D655445 JC655445 SY655445 ACU655445 AMQ655445 AWM655445 BGI655445 BQE655445 CAA655445 CJW655445 CTS655445 DDO655445 DNK655445 DXG655445 EHC655445 EQY655445 FAU655445 FKQ655445 FUM655445 GEI655445 GOE655445 GYA655445 HHW655445 HRS655445 IBO655445 ILK655445 IVG655445 JFC655445 JOY655445 JYU655445 KIQ655445 KSM655445 LCI655445 LME655445 LWA655445 MFW655445 MPS655445 MZO655445 NJK655445 NTG655445 ODC655445 OMY655445 OWU655445 PGQ655445 PQM655445 QAI655445 QKE655445 QUA655445 RDW655445 RNS655445 RXO655445 SHK655445 SRG655445 TBC655445 TKY655445 TUU655445 UEQ655445 UOM655445 UYI655445 VIE655445 VSA655445 WBW655445 WLS655445 WVO655445 C720981:D720981 JC720981 SY720981 ACU720981 AMQ720981 AWM720981 BGI720981 BQE720981 CAA720981 CJW720981 CTS720981 DDO720981 DNK720981 DXG720981 EHC720981 EQY720981 FAU720981 FKQ720981 FUM720981 GEI720981 GOE720981 GYA720981 HHW720981 HRS720981 IBO720981 ILK720981 IVG720981 JFC720981 JOY720981 JYU720981 KIQ720981 KSM720981 LCI720981 LME720981 LWA720981 MFW720981 MPS720981 MZO720981 NJK720981 NTG720981 ODC720981 OMY720981 OWU720981 PGQ720981 PQM720981 QAI720981 QKE720981 QUA720981 RDW720981 RNS720981 RXO720981 SHK720981 SRG720981 TBC720981 TKY720981 TUU720981 UEQ720981 UOM720981 UYI720981 VIE720981 VSA720981 WBW720981 WLS720981 WVO720981 C786517:D786517 JC786517 SY786517 ACU786517 AMQ786517 AWM786517 BGI786517 BQE786517 CAA786517 CJW786517 CTS786517 DDO786517 DNK786517 DXG786517 EHC786517 EQY786517 FAU786517 FKQ786517 FUM786517 GEI786517 GOE786517 GYA786517 HHW786517 HRS786517 IBO786517 ILK786517 IVG786517 JFC786517 JOY786517 JYU786517 KIQ786517 KSM786517 LCI786517 LME786517 LWA786517 MFW786517 MPS786517 MZO786517 NJK786517 NTG786517 ODC786517 OMY786517 OWU786517 PGQ786517 PQM786517 QAI786517 QKE786517 QUA786517 RDW786517 RNS786517 RXO786517 SHK786517 SRG786517 TBC786517 TKY786517 TUU786517 UEQ786517 UOM786517 UYI786517 VIE786517 VSA786517 WBW786517 WLS786517 WVO786517 C852053:D852053 JC852053 SY852053 ACU852053 AMQ852053 AWM852053 BGI852053 BQE852053 CAA852053 CJW852053 CTS852053 DDO852053 DNK852053 DXG852053 EHC852053 EQY852053 FAU852053 FKQ852053 FUM852053 GEI852053 GOE852053 GYA852053 HHW852053 HRS852053 IBO852053 ILK852053 IVG852053 JFC852053 JOY852053 JYU852053 KIQ852053 KSM852053 LCI852053 LME852053 LWA852053 MFW852053 MPS852053 MZO852053 NJK852053 NTG852053 ODC852053 OMY852053 OWU852053 PGQ852053 PQM852053 QAI852053 QKE852053 QUA852053 RDW852053 RNS852053 RXO852053 SHK852053 SRG852053 TBC852053 TKY852053 TUU852053 UEQ852053 UOM852053 UYI852053 VIE852053 VSA852053 WBW852053 WLS852053 WVO852053 C917589:D917589 JC917589 SY917589 ACU917589 AMQ917589 AWM917589 BGI917589 BQE917589 CAA917589 CJW917589 CTS917589 DDO917589 DNK917589 DXG917589 EHC917589 EQY917589 FAU917589 FKQ917589 FUM917589 GEI917589 GOE917589 GYA917589 HHW917589 HRS917589 IBO917589 ILK917589 IVG917589 JFC917589 JOY917589 JYU917589 KIQ917589 KSM917589 LCI917589 LME917589 LWA917589 MFW917589 MPS917589 MZO917589 NJK917589 NTG917589 ODC917589 OMY917589 OWU917589 PGQ917589 PQM917589 QAI917589 QKE917589 QUA917589 RDW917589 RNS917589 RXO917589 SHK917589 SRG917589 TBC917589 TKY917589 TUU917589 UEQ917589 UOM917589 UYI917589 VIE917589 VSA917589 WBW917589 WLS917589 WVO917589 C983125:D983125 JC983125 SY983125 ACU983125 AMQ983125 AWM983125 BGI983125 BQE983125 CAA983125 CJW983125 CTS983125 DDO983125 DNK983125 DXG983125 EHC983125 EQY983125 FAU983125 FKQ983125 FUM983125 GEI983125 GOE983125 GYA983125 HHW983125 HRS983125 IBO983125 ILK983125 IVG983125 JFC983125 JOY983125 JYU983125 KIQ983125 KSM983125 LCI983125 LME983125 LWA983125 MFW983125 MPS983125 MZO983125 NJK983125 NTG983125 ODC983125 OMY983125 OWU983125 PGQ983125 PQM983125 QAI983125 QKE983125 QUA983125 RDW983125 RNS983125 RXO983125 SHK983125 SRG983125 TBC983125 TKY983125 TUU983125 UEQ983125 UOM983125 UYI983125 VIE983125 VSA983125 WBW983125 WLS983125 WVO983125 C83:D83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C65619:D65619 JC65619 SY65619 ACU65619 AMQ65619 AWM65619 BGI65619 BQE65619 CAA65619 CJW65619 CTS65619 DDO65619 DNK65619 DXG65619 EHC65619 EQY65619 FAU65619 FKQ65619 FUM65619 GEI65619 GOE65619 GYA65619 HHW65619 HRS65619 IBO65619 ILK65619 IVG65619 JFC65619 JOY65619 JYU65619 KIQ65619 KSM65619 LCI65619 LME65619 LWA65619 MFW65619 MPS65619 MZO65619 NJK65619 NTG65619 ODC65619 OMY65619 OWU65619 PGQ65619 PQM65619 QAI65619 QKE65619 QUA65619 RDW65619 RNS65619 RXO65619 SHK65619 SRG65619 TBC65619 TKY65619 TUU65619 UEQ65619 UOM65619 UYI65619 VIE65619 VSA65619 WBW65619 WLS65619 WVO65619 C131155:D131155 JC131155 SY131155 ACU131155 AMQ131155 AWM131155 BGI131155 BQE131155 CAA131155 CJW131155 CTS131155 DDO131155 DNK131155 DXG131155 EHC131155 EQY131155 FAU131155 FKQ131155 FUM131155 GEI131155 GOE131155 GYA131155 HHW131155 HRS131155 IBO131155 ILK131155 IVG131155 JFC131155 JOY131155 JYU131155 KIQ131155 KSM131155 LCI131155 LME131155 LWA131155 MFW131155 MPS131155 MZO131155 NJK131155 NTG131155 ODC131155 OMY131155 OWU131155 PGQ131155 PQM131155 QAI131155 QKE131155 QUA131155 RDW131155 RNS131155 RXO131155 SHK131155 SRG131155 TBC131155 TKY131155 TUU131155 UEQ131155 UOM131155 UYI131155 VIE131155 VSA131155 WBW131155 WLS131155 WVO131155 C196691:D196691 JC196691 SY196691 ACU196691 AMQ196691 AWM196691 BGI196691 BQE196691 CAA196691 CJW196691 CTS196691 DDO196691 DNK196691 DXG196691 EHC196691 EQY196691 FAU196691 FKQ196691 FUM196691 GEI196691 GOE196691 GYA196691 HHW196691 HRS196691 IBO196691 ILK196691 IVG196691 JFC196691 JOY196691 JYU196691 KIQ196691 KSM196691 LCI196691 LME196691 LWA196691 MFW196691 MPS196691 MZO196691 NJK196691 NTG196691 ODC196691 OMY196691 OWU196691 PGQ196691 PQM196691 QAI196691 QKE196691 QUA196691 RDW196691 RNS196691 RXO196691 SHK196691 SRG196691 TBC196691 TKY196691 TUU196691 UEQ196691 UOM196691 UYI196691 VIE196691 VSA196691 WBW196691 WLS196691 WVO196691 C262227:D262227 JC262227 SY262227 ACU262227 AMQ262227 AWM262227 BGI262227 BQE262227 CAA262227 CJW262227 CTS262227 DDO262227 DNK262227 DXG262227 EHC262227 EQY262227 FAU262227 FKQ262227 FUM262227 GEI262227 GOE262227 GYA262227 HHW262227 HRS262227 IBO262227 ILK262227 IVG262227 JFC262227 JOY262227 JYU262227 KIQ262227 KSM262227 LCI262227 LME262227 LWA262227 MFW262227 MPS262227 MZO262227 NJK262227 NTG262227 ODC262227 OMY262227 OWU262227 PGQ262227 PQM262227 QAI262227 QKE262227 QUA262227 RDW262227 RNS262227 RXO262227 SHK262227 SRG262227 TBC262227 TKY262227 TUU262227 UEQ262227 UOM262227 UYI262227 VIE262227 VSA262227 WBW262227 WLS262227 WVO262227 C327763:D327763 JC327763 SY327763 ACU327763 AMQ327763 AWM327763 BGI327763 BQE327763 CAA327763 CJW327763 CTS327763 DDO327763 DNK327763 DXG327763 EHC327763 EQY327763 FAU327763 FKQ327763 FUM327763 GEI327763 GOE327763 GYA327763 HHW327763 HRS327763 IBO327763 ILK327763 IVG327763 JFC327763 JOY327763 JYU327763 KIQ327763 KSM327763 LCI327763 LME327763 LWA327763 MFW327763 MPS327763 MZO327763 NJK327763 NTG327763 ODC327763 OMY327763 OWU327763 PGQ327763 PQM327763 QAI327763 QKE327763 QUA327763 RDW327763 RNS327763 RXO327763 SHK327763 SRG327763 TBC327763 TKY327763 TUU327763 UEQ327763 UOM327763 UYI327763 VIE327763 VSA327763 WBW327763 WLS327763 WVO327763 C393299:D393299 JC393299 SY393299 ACU393299 AMQ393299 AWM393299 BGI393299 BQE393299 CAA393299 CJW393299 CTS393299 DDO393299 DNK393299 DXG393299 EHC393299 EQY393299 FAU393299 FKQ393299 FUM393299 GEI393299 GOE393299 GYA393299 HHW393299 HRS393299 IBO393299 ILK393299 IVG393299 JFC393299 JOY393299 JYU393299 KIQ393299 KSM393299 LCI393299 LME393299 LWA393299 MFW393299 MPS393299 MZO393299 NJK393299 NTG393299 ODC393299 OMY393299 OWU393299 PGQ393299 PQM393299 QAI393299 QKE393299 QUA393299 RDW393299 RNS393299 RXO393299 SHK393299 SRG393299 TBC393299 TKY393299 TUU393299 UEQ393299 UOM393299 UYI393299 VIE393299 VSA393299 WBW393299 WLS393299 WVO393299 C458835:D458835 JC458835 SY458835 ACU458835 AMQ458835 AWM458835 BGI458835 BQE458835 CAA458835 CJW458835 CTS458835 DDO458835 DNK458835 DXG458835 EHC458835 EQY458835 FAU458835 FKQ458835 FUM458835 GEI458835 GOE458835 GYA458835 HHW458835 HRS458835 IBO458835 ILK458835 IVG458835 JFC458835 JOY458835 JYU458835 KIQ458835 KSM458835 LCI458835 LME458835 LWA458835 MFW458835 MPS458835 MZO458835 NJK458835 NTG458835 ODC458835 OMY458835 OWU458835 PGQ458835 PQM458835 QAI458835 QKE458835 QUA458835 RDW458835 RNS458835 RXO458835 SHK458835 SRG458835 TBC458835 TKY458835 TUU458835 UEQ458835 UOM458835 UYI458835 VIE458835 VSA458835 WBW458835 WLS458835 WVO458835 C524371:D524371 JC524371 SY524371 ACU524371 AMQ524371 AWM524371 BGI524371 BQE524371 CAA524371 CJW524371 CTS524371 DDO524371 DNK524371 DXG524371 EHC524371 EQY524371 FAU524371 FKQ524371 FUM524371 GEI524371 GOE524371 GYA524371 HHW524371 HRS524371 IBO524371 ILK524371 IVG524371 JFC524371 JOY524371 JYU524371 KIQ524371 KSM524371 LCI524371 LME524371 LWA524371 MFW524371 MPS524371 MZO524371 NJK524371 NTG524371 ODC524371 OMY524371 OWU524371 PGQ524371 PQM524371 QAI524371 QKE524371 QUA524371 RDW524371 RNS524371 RXO524371 SHK524371 SRG524371 TBC524371 TKY524371 TUU524371 UEQ524371 UOM524371 UYI524371 VIE524371 VSA524371 WBW524371 WLS524371 WVO524371 C589907:D589907 JC589907 SY589907 ACU589907 AMQ589907 AWM589907 BGI589907 BQE589907 CAA589907 CJW589907 CTS589907 DDO589907 DNK589907 DXG589907 EHC589907 EQY589907 FAU589907 FKQ589907 FUM589907 GEI589907 GOE589907 GYA589907 HHW589907 HRS589907 IBO589907 ILK589907 IVG589907 JFC589907 JOY589907 JYU589907 KIQ589907 KSM589907 LCI589907 LME589907 LWA589907 MFW589907 MPS589907 MZO589907 NJK589907 NTG589907 ODC589907 OMY589907 OWU589907 PGQ589907 PQM589907 QAI589907 QKE589907 QUA589907 RDW589907 RNS589907 RXO589907 SHK589907 SRG589907 TBC589907 TKY589907 TUU589907 UEQ589907 UOM589907 UYI589907 VIE589907 VSA589907 WBW589907 WLS589907 WVO589907 C655443:D655443 JC655443 SY655443 ACU655443 AMQ655443 AWM655443 BGI655443 BQE655443 CAA655443 CJW655443 CTS655443 DDO655443 DNK655443 DXG655443 EHC655443 EQY655443 FAU655443 FKQ655443 FUM655443 GEI655443 GOE655443 GYA655443 HHW655443 HRS655443 IBO655443 ILK655443 IVG655443 JFC655443 JOY655443 JYU655443 KIQ655443 KSM655443 LCI655443 LME655443 LWA655443 MFW655443 MPS655443 MZO655443 NJK655443 NTG655443 ODC655443 OMY655443 OWU655443 PGQ655443 PQM655443 QAI655443 QKE655443 QUA655443 RDW655443 RNS655443 RXO655443 SHK655443 SRG655443 TBC655443 TKY655443 TUU655443 UEQ655443 UOM655443 UYI655443 VIE655443 VSA655443 WBW655443 WLS655443 WVO655443 C720979:D720979 JC720979 SY720979 ACU720979 AMQ720979 AWM720979 BGI720979 BQE720979 CAA720979 CJW720979 CTS720979 DDO720979 DNK720979 DXG720979 EHC720979 EQY720979 FAU720979 FKQ720979 FUM720979 GEI720979 GOE720979 GYA720979 HHW720979 HRS720979 IBO720979 ILK720979 IVG720979 JFC720979 JOY720979 JYU720979 KIQ720979 KSM720979 LCI720979 LME720979 LWA720979 MFW720979 MPS720979 MZO720979 NJK720979 NTG720979 ODC720979 OMY720979 OWU720979 PGQ720979 PQM720979 QAI720979 QKE720979 QUA720979 RDW720979 RNS720979 RXO720979 SHK720979 SRG720979 TBC720979 TKY720979 TUU720979 UEQ720979 UOM720979 UYI720979 VIE720979 VSA720979 WBW720979 WLS720979 WVO720979 C786515:D786515 JC786515 SY786515 ACU786515 AMQ786515 AWM786515 BGI786515 BQE786515 CAA786515 CJW786515 CTS786515 DDO786515 DNK786515 DXG786515 EHC786515 EQY786515 FAU786515 FKQ786515 FUM786515 GEI786515 GOE786515 GYA786515 HHW786515 HRS786515 IBO786515 ILK786515 IVG786515 JFC786515 JOY786515 JYU786515 KIQ786515 KSM786515 LCI786515 LME786515 LWA786515 MFW786515 MPS786515 MZO786515 NJK786515 NTG786515 ODC786515 OMY786515 OWU786515 PGQ786515 PQM786515 QAI786515 QKE786515 QUA786515 RDW786515 RNS786515 RXO786515 SHK786515 SRG786515 TBC786515 TKY786515 TUU786515 UEQ786515 UOM786515 UYI786515 VIE786515 VSA786515 WBW786515 WLS786515 WVO786515 C852051:D852051 JC852051 SY852051 ACU852051 AMQ852051 AWM852051 BGI852051 BQE852051 CAA852051 CJW852051 CTS852051 DDO852051 DNK852051 DXG852051 EHC852051 EQY852051 FAU852051 FKQ852051 FUM852051 GEI852051 GOE852051 GYA852051 HHW852051 HRS852051 IBO852051 ILK852051 IVG852051 JFC852051 JOY852051 JYU852051 KIQ852051 KSM852051 LCI852051 LME852051 LWA852051 MFW852051 MPS852051 MZO852051 NJK852051 NTG852051 ODC852051 OMY852051 OWU852051 PGQ852051 PQM852051 QAI852051 QKE852051 QUA852051 RDW852051 RNS852051 RXO852051 SHK852051 SRG852051 TBC852051 TKY852051 TUU852051 UEQ852051 UOM852051 UYI852051 VIE852051 VSA852051 WBW852051 WLS852051 WVO852051 C917587:D917587 JC917587 SY917587 ACU917587 AMQ917587 AWM917587 BGI917587 BQE917587 CAA917587 CJW917587 CTS917587 DDO917587 DNK917587 DXG917587 EHC917587 EQY917587 FAU917587 FKQ917587 FUM917587 GEI917587 GOE917587 GYA917587 HHW917587 HRS917587 IBO917587 ILK917587 IVG917587 JFC917587 JOY917587 JYU917587 KIQ917587 KSM917587 LCI917587 LME917587 LWA917587 MFW917587 MPS917587 MZO917587 NJK917587 NTG917587 ODC917587 OMY917587 OWU917587 PGQ917587 PQM917587 QAI917587 QKE917587 QUA917587 RDW917587 RNS917587 RXO917587 SHK917587 SRG917587 TBC917587 TKY917587 TUU917587 UEQ917587 UOM917587 UYI917587 VIE917587 VSA917587 WBW917587 WLS917587 WVO917587 C983123:D983123 JC983123 SY983123 ACU983123 AMQ983123 AWM983123 BGI983123 BQE983123 CAA983123 CJW983123 CTS983123 DDO983123 DNK983123 DXG983123 EHC983123 EQY983123 FAU983123 FKQ983123 FUM983123 GEI983123 GOE983123 GYA983123 HHW983123 HRS983123 IBO983123 ILK983123 IVG983123 JFC983123 JOY983123 JYU983123 KIQ983123 KSM983123 LCI983123 LME983123 LWA983123 MFW983123 MPS983123 MZO983123 NJK983123 NTG983123 ODC983123 OMY983123 OWU983123 PGQ983123 PQM983123 QAI983123 QKE983123 QUA983123 RDW983123 RNS983123 RXO983123 SHK983123 SRG983123 TBC983123 TKY983123 TUU983123 UEQ983123 UOM983123 UYI983123 VIE983123 VSA983123 WBW983123 WLS983123 WVO983123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08A3D-809F-4197-AED1-4DFA03805C9F}">
  <dimension ref="A1:S209"/>
  <sheetViews>
    <sheetView showGridLines="0" zoomScale="85" zoomScaleNormal="85" workbookViewId="0">
      <selection activeCell="A2" sqref="A2"/>
    </sheetView>
  </sheetViews>
  <sheetFormatPr defaultRowHeight="15" x14ac:dyDescent="0.25"/>
  <cols>
    <col min="1" max="1" width="9.140625" style="64"/>
    <col min="2" max="3" width="11" style="64" customWidth="1"/>
    <col min="4" max="4" width="10.42578125" style="64" customWidth="1"/>
    <col min="5" max="5" width="13.5703125" style="64" customWidth="1"/>
    <col min="6" max="6" width="2.7109375" style="64" customWidth="1"/>
    <col min="7" max="7" width="16" style="64" customWidth="1"/>
    <col min="8" max="9" width="11.7109375" style="64" customWidth="1"/>
    <col min="10" max="11" width="9.7109375" style="64" customWidth="1"/>
    <col min="12" max="12" width="8" style="64" customWidth="1"/>
    <col min="13" max="13" width="10.42578125" style="64" customWidth="1"/>
    <col min="14" max="15" width="9.7109375" style="64" customWidth="1"/>
    <col min="16" max="16" width="12.85546875" style="64" customWidth="1"/>
    <col min="17" max="17" width="13.5703125" style="64" customWidth="1"/>
    <col min="18" max="18" width="13.28515625" style="64" customWidth="1"/>
    <col min="19" max="19" width="12.85546875" style="64" customWidth="1"/>
    <col min="20" max="257" width="9.140625" style="64"/>
    <col min="258" max="259" width="11" style="64" customWidth="1"/>
    <col min="260" max="260" width="10.42578125" style="64" customWidth="1"/>
    <col min="261" max="261" width="13.5703125" style="64" customWidth="1"/>
    <col min="262" max="262" width="2.7109375" style="64" customWidth="1"/>
    <col min="263" max="263" width="16" style="64" customWidth="1"/>
    <col min="264" max="265" width="11.7109375" style="64" customWidth="1"/>
    <col min="266" max="267" width="9.7109375" style="64" customWidth="1"/>
    <col min="268" max="268" width="8" style="64" customWidth="1"/>
    <col min="269" max="269" width="10.42578125" style="64" customWidth="1"/>
    <col min="270" max="271" width="9.7109375" style="64" customWidth="1"/>
    <col min="272" max="272" width="12.85546875" style="64" customWidth="1"/>
    <col min="273" max="273" width="13.5703125" style="64" customWidth="1"/>
    <col min="274" max="274" width="13.28515625" style="64" customWidth="1"/>
    <col min="275" max="275" width="12.85546875" style="64" customWidth="1"/>
    <col min="276" max="513" width="9.140625" style="64"/>
    <col min="514" max="515" width="11" style="64" customWidth="1"/>
    <col min="516" max="516" width="10.42578125" style="64" customWidth="1"/>
    <col min="517" max="517" width="13.5703125" style="64" customWidth="1"/>
    <col min="518" max="518" width="2.7109375" style="64" customWidth="1"/>
    <col min="519" max="519" width="16" style="64" customWidth="1"/>
    <col min="520" max="521" width="11.7109375" style="64" customWidth="1"/>
    <col min="522" max="523" width="9.7109375" style="64" customWidth="1"/>
    <col min="524" max="524" width="8" style="64" customWidth="1"/>
    <col min="525" max="525" width="10.42578125" style="64" customWidth="1"/>
    <col min="526" max="527" width="9.7109375" style="64" customWidth="1"/>
    <col min="528" max="528" width="12.85546875" style="64" customWidth="1"/>
    <col min="529" max="529" width="13.5703125" style="64" customWidth="1"/>
    <col min="530" max="530" width="13.28515625" style="64" customWidth="1"/>
    <col min="531" max="531" width="12.85546875" style="64" customWidth="1"/>
    <col min="532" max="769" width="9.140625" style="64"/>
    <col min="770" max="771" width="11" style="64" customWidth="1"/>
    <col min="772" max="772" width="10.42578125" style="64" customWidth="1"/>
    <col min="773" max="773" width="13.5703125" style="64" customWidth="1"/>
    <col min="774" max="774" width="2.7109375" style="64" customWidth="1"/>
    <col min="775" max="775" width="16" style="64" customWidth="1"/>
    <col min="776" max="777" width="11.7109375" style="64" customWidth="1"/>
    <col min="778" max="779" width="9.7109375" style="64" customWidth="1"/>
    <col min="780" max="780" width="8" style="64" customWidth="1"/>
    <col min="781" max="781" width="10.42578125" style="64" customWidth="1"/>
    <col min="782" max="783" width="9.7109375" style="64" customWidth="1"/>
    <col min="784" max="784" width="12.85546875" style="64" customWidth="1"/>
    <col min="785" max="785" width="13.5703125" style="64" customWidth="1"/>
    <col min="786" max="786" width="13.28515625" style="64" customWidth="1"/>
    <col min="787" max="787" width="12.85546875" style="64" customWidth="1"/>
    <col min="788" max="1025" width="9.140625" style="64"/>
    <col min="1026" max="1027" width="11" style="64" customWidth="1"/>
    <col min="1028" max="1028" width="10.42578125" style="64" customWidth="1"/>
    <col min="1029" max="1029" width="13.5703125" style="64" customWidth="1"/>
    <col min="1030" max="1030" width="2.7109375" style="64" customWidth="1"/>
    <col min="1031" max="1031" width="16" style="64" customWidth="1"/>
    <col min="1032" max="1033" width="11.7109375" style="64" customWidth="1"/>
    <col min="1034" max="1035" width="9.7109375" style="64" customWidth="1"/>
    <col min="1036" max="1036" width="8" style="64" customWidth="1"/>
    <col min="1037" max="1037" width="10.42578125" style="64" customWidth="1"/>
    <col min="1038" max="1039" width="9.7109375" style="64" customWidth="1"/>
    <col min="1040" max="1040" width="12.85546875" style="64" customWidth="1"/>
    <col min="1041" max="1041" width="13.5703125" style="64" customWidth="1"/>
    <col min="1042" max="1042" width="13.28515625" style="64" customWidth="1"/>
    <col min="1043" max="1043" width="12.85546875" style="64" customWidth="1"/>
    <col min="1044" max="1281" width="9.140625" style="64"/>
    <col min="1282" max="1283" width="11" style="64" customWidth="1"/>
    <col min="1284" max="1284" width="10.42578125" style="64" customWidth="1"/>
    <col min="1285" max="1285" width="13.5703125" style="64" customWidth="1"/>
    <col min="1286" max="1286" width="2.7109375" style="64" customWidth="1"/>
    <col min="1287" max="1287" width="16" style="64" customWidth="1"/>
    <col min="1288" max="1289" width="11.7109375" style="64" customWidth="1"/>
    <col min="1290" max="1291" width="9.7109375" style="64" customWidth="1"/>
    <col min="1292" max="1292" width="8" style="64" customWidth="1"/>
    <col min="1293" max="1293" width="10.42578125" style="64" customWidth="1"/>
    <col min="1294" max="1295" width="9.7109375" style="64" customWidth="1"/>
    <col min="1296" max="1296" width="12.85546875" style="64" customWidth="1"/>
    <col min="1297" max="1297" width="13.5703125" style="64" customWidth="1"/>
    <col min="1298" max="1298" width="13.28515625" style="64" customWidth="1"/>
    <col min="1299" max="1299" width="12.85546875" style="64" customWidth="1"/>
    <col min="1300" max="1537" width="9.140625" style="64"/>
    <col min="1538" max="1539" width="11" style="64" customWidth="1"/>
    <col min="1540" max="1540" width="10.42578125" style="64" customWidth="1"/>
    <col min="1541" max="1541" width="13.5703125" style="64" customWidth="1"/>
    <col min="1542" max="1542" width="2.7109375" style="64" customWidth="1"/>
    <col min="1543" max="1543" width="16" style="64" customWidth="1"/>
    <col min="1544" max="1545" width="11.7109375" style="64" customWidth="1"/>
    <col min="1546" max="1547" width="9.7109375" style="64" customWidth="1"/>
    <col min="1548" max="1548" width="8" style="64" customWidth="1"/>
    <col min="1549" max="1549" width="10.42578125" style="64" customWidth="1"/>
    <col min="1550" max="1551" width="9.7109375" style="64" customWidth="1"/>
    <col min="1552" max="1552" width="12.85546875" style="64" customWidth="1"/>
    <col min="1553" max="1553" width="13.5703125" style="64" customWidth="1"/>
    <col min="1554" max="1554" width="13.28515625" style="64" customWidth="1"/>
    <col min="1555" max="1555" width="12.85546875" style="64" customWidth="1"/>
    <col min="1556" max="1793" width="9.140625" style="64"/>
    <col min="1794" max="1795" width="11" style="64" customWidth="1"/>
    <col min="1796" max="1796" width="10.42578125" style="64" customWidth="1"/>
    <col min="1797" max="1797" width="13.5703125" style="64" customWidth="1"/>
    <col min="1798" max="1798" width="2.7109375" style="64" customWidth="1"/>
    <col min="1799" max="1799" width="16" style="64" customWidth="1"/>
    <col min="1800" max="1801" width="11.7109375" style="64" customWidth="1"/>
    <col min="1802" max="1803" width="9.7109375" style="64" customWidth="1"/>
    <col min="1804" max="1804" width="8" style="64" customWidth="1"/>
    <col min="1805" max="1805" width="10.42578125" style="64" customWidth="1"/>
    <col min="1806" max="1807" width="9.7109375" style="64" customWidth="1"/>
    <col min="1808" max="1808" width="12.85546875" style="64" customWidth="1"/>
    <col min="1809" max="1809" width="13.5703125" style="64" customWidth="1"/>
    <col min="1810" max="1810" width="13.28515625" style="64" customWidth="1"/>
    <col min="1811" max="1811" width="12.85546875" style="64" customWidth="1"/>
    <col min="1812" max="2049" width="9.140625" style="64"/>
    <col min="2050" max="2051" width="11" style="64" customWidth="1"/>
    <col min="2052" max="2052" width="10.42578125" style="64" customWidth="1"/>
    <col min="2053" max="2053" width="13.5703125" style="64" customWidth="1"/>
    <col min="2054" max="2054" width="2.7109375" style="64" customWidth="1"/>
    <col min="2055" max="2055" width="16" style="64" customWidth="1"/>
    <col min="2056" max="2057" width="11.7109375" style="64" customWidth="1"/>
    <col min="2058" max="2059" width="9.7109375" style="64" customWidth="1"/>
    <col min="2060" max="2060" width="8" style="64" customWidth="1"/>
    <col min="2061" max="2061" width="10.42578125" style="64" customWidth="1"/>
    <col min="2062" max="2063" width="9.7109375" style="64" customWidth="1"/>
    <col min="2064" max="2064" width="12.85546875" style="64" customWidth="1"/>
    <col min="2065" max="2065" width="13.5703125" style="64" customWidth="1"/>
    <col min="2066" max="2066" width="13.28515625" style="64" customWidth="1"/>
    <col min="2067" max="2067" width="12.85546875" style="64" customWidth="1"/>
    <col min="2068" max="2305" width="9.140625" style="64"/>
    <col min="2306" max="2307" width="11" style="64" customWidth="1"/>
    <col min="2308" max="2308" width="10.42578125" style="64" customWidth="1"/>
    <col min="2309" max="2309" width="13.5703125" style="64" customWidth="1"/>
    <col min="2310" max="2310" width="2.7109375" style="64" customWidth="1"/>
    <col min="2311" max="2311" width="16" style="64" customWidth="1"/>
    <col min="2312" max="2313" width="11.7109375" style="64" customWidth="1"/>
    <col min="2314" max="2315" width="9.7109375" style="64" customWidth="1"/>
    <col min="2316" max="2316" width="8" style="64" customWidth="1"/>
    <col min="2317" max="2317" width="10.42578125" style="64" customWidth="1"/>
    <col min="2318" max="2319" width="9.7109375" style="64" customWidth="1"/>
    <col min="2320" max="2320" width="12.85546875" style="64" customWidth="1"/>
    <col min="2321" max="2321" width="13.5703125" style="64" customWidth="1"/>
    <col min="2322" max="2322" width="13.28515625" style="64" customWidth="1"/>
    <col min="2323" max="2323" width="12.85546875" style="64" customWidth="1"/>
    <col min="2324" max="2561" width="9.140625" style="64"/>
    <col min="2562" max="2563" width="11" style="64" customWidth="1"/>
    <col min="2564" max="2564" width="10.42578125" style="64" customWidth="1"/>
    <col min="2565" max="2565" width="13.5703125" style="64" customWidth="1"/>
    <col min="2566" max="2566" width="2.7109375" style="64" customWidth="1"/>
    <col min="2567" max="2567" width="16" style="64" customWidth="1"/>
    <col min="2568" max="2569" width="11.7109375" style="64" customWidth="1"/>
    <col min="2570" max="2571" width="9.7109375" style="64" customWidth="1"/>
    <col min="2572" max="2572" width="8" style="64" customWidth="1"/>
    <col min="2573" max="2573" width="10.42578125" style="64" customWidth="1"/>
    <col min="2574" max="2575" width="9.7109375" style="64" customWidth="1"/>
    <col min="2576" max="2576" width="12.85546875" style="64" customWidth="1"/>
    <col min="2577" max="2577" width="13.5703125" style="64" customWidth="1"/>
    <col min="2578" max="2578" width="13.28515625" style="64" customWidth="1"/>
    <col min="2579" max="2579" width="12.85546875" style="64" customWidth="1"/>
    <col min="2580" max="2817" width="9.140625" style="64"/>
    <col min="2818" max="2819" width="11" style="64" customWidth="1"/>
    <col min="2820" max="2820" width="10.42578125" style="64" customWidth="1"/>
    <col min="2821" max="2821" width="13.5703125" style="64" customWidth="1"/>
    <col min="2822" max="2822" width="2.7109375" style="64" customWidth="1"/>
    <col min="2823" max="2823" width="16" style="64" customWidth="1"/>
    <col min="2824" max="2825" width="11.7109375" style="64" customWidth="1"/>
    <col min="2826" max="2827" width="9.7109375" style="64" customWidth="1"/>
    <col min="2828" max="2828" width="8" style="64" customWidth="1"/>
    <col min="2829" max="2829" width="10.42578125" style="64" customWidth="1"/>
    <col min="2830" max="2831" width="9.7109375" style="64" customWidth="1"/>
    <col min="2832" max="2832" width="12.85546875" style="64" customWidth="1"/>
    <col min="2833" max="2833" width="13.5703125" style="64" customWidth="1"/>
    <col min="2834" max="2834" width="13.28515625" style="64" customWidth="1"/>
    <col min="2835" max="2835" width="12.85546875" style="64" customWidth="1"/>
    <col min="2836" max="3073" width="9.140625" style="64"/>
    <col min="3074" max="3075" width="11" style="64" customWidth="1"/>
    <col min="3076" max="3076" width="10.42578125" style="64" customWidth="1"/>
    <col min="3077" max="3077" width="13.5703125" style="64" customWidth="1"/>
    <col min="3078" max="3078" width="2.7109375" style="64" customWidth="1"/>
    <col min="3079" max="3079" width="16" style="64" customWidth="1"/>
    <col min="3080" max="3081" width="11.7109375" style="64" customWidth="1"/>
    <col min="3082" max="3083" width="9.7109375" style="64" customWidth="1"/>
    <col min="3084" max="3084" width="8" style="64" customWidth="1"/>
    <col min="3085" max="3085" width="10.42578125" style="64" customWidth="1"/>
    <col min="3086" max="3087" width="9.7109375" style="64" customWidth="1"/>
    <col min="3088" max="3088" width="12.85546875" style="64" customWidth="1"/>
    <col min="3089" max="3089" width="13.5703125" style="64" customWidth="1"/>
    <col min="3090" max="3090" width="13.28515625" style="64" customWidth="1"/>
    <col min="3091" max="3091" width="12.85546875" style="64" customWidth="1"/>
    <col min="3092" max="3329" width="9.140625" style="64"/>
    <col min="3330" max="3331" width="11" style="64" customWidth="1"/>
    <col min="3332" max="3332" width="10.42578125" style="64" customWidth="1"/>
    <col min="3333" max="3333" width="13.5703125" style="64" customWidth="1"/>
    <col min="3334" max="3334" width="2.7109375" style="64" customWidth="1"/>
    <col min="3335" max="3335" width="16" style="64" customWidth="1"/>
    <col min="3336" max="3337" width="11.7109375" style="64" customWidth="1"/>
    <col min="3338" max="3339" width="9.7109375" style="64" customWidth="1"/>
    <col min="3340" max="3340" width="8" style="64" customWidth="1"/>
    <col min="3341" max="3341" width="10.42578125" style="64" customWidth="1"/>
    <col min="3342" max="3343" width="9.7109375" style="64" customWidth="1"/>
    <col min="3344" max="3344" width="12.85546875" style="64" customWidth="1"/>
    <col min="3345" max="3345" width="13.5703125" style="64" customWidth="1"/>
    <col min="3346" max="3346" width="13.28515625" style="64" customWidth="1"/>
    <col min="3347" max="3347" width="12.85546875" style="64" customWidth="1"/>
    <col min="3348" max="3585" width="9.140625" style="64"/>
    <col min="3586" max="3587" width="11" style="64" customWidth="1"/>
    <col min="3588" max="3588" width="10.42578125" style="64" customWidth="1"/>
    <col min="3589" max="3589" width="13.5703125" style="64" customWidth="1"/>
    <col min="3590" max="3590" width="2.7109375" style="64" customWidth="1"/>
    <col min="3591" max="3591" width="16" style="64" customWidth="1"/>
    <col min="3592" max="3593" width="11.7109375" style="64" customWidth="1"/>
    <col min="3594" max="3595" width="9.7109375" style="64" customWidth="1"/>
    <col min="3596" max="3596" width="8" style="64" customWidth="1"/>
    <col min="3597" max="3597" width="10.42578125" style="64" customWidth="1"/>
    <col min="3598" max="3599" width="9.7109375" style="64" customWidth="1"/>
    <col min="3600" max="3600" width="12.85546875" style="64" customWidth="1"/>
    <col min="3601" max="3601" width="13.5703125" style="64" customWidth="1"/>
    <col min="3602" max="3602" width="13.28515625" style="64" customWidth="1"/>
    <col min="3603" max="3603" width="12.85546875" style="64" customWidth="1"/>
    <col min="3604" max="3841" width="9.140625" style="64"/>
    <col min="3842" max="3843" width="11" style="64" customWidth="1"/>
    <col min="3844" max="3844" width="10.42578125" style="64" customWidth="1"/>
    <col min="3845" max="3845" width="13.5703125" style="64" customWidth="1"/>
    <col min="3846" max="3846" width="2.7109375" style="64" customWidth="1"/>
    <col min="3847" max="3847" width="16" style="64" customWidth="1"/>
    <col min="3848" max="3849" width="11.7109375" style="64" customWidth="1"/>
    <col min="3850" max="3851" width="9.7109375" style="64" customWidth="1"/>
    <col min="3852" max="3852" width="8" style="64" customWidth="1"/>
    <col min="3853" max="3853" width="10.42578125" style="64" customWidth="1"/>
    <col min="3854" max="3855" width="9.7109375" style="64" customWidth="1"/>
    <col min="3856" max="3856" width="12.85546875" style="64" customWidth="1"/>
    <col min="3857" max="3857" width="13.5703125" style="64" customWidth="1"/>
    <col min="3858" max="3858" width="13.28515625" style="64" customWidth="1"/>
    <col min="3859" max="3859" width="12.85546875" style="64" customWidth="1"/>
    <col min="3860" max="4097" width="9.140625" style="64"/>
    <col min="4098" max="4099" width="11" style="64" customWidth="1"/>
    <col min="4100" max="4100" width="10.42578125" style="64" customWidth="1"/>
    <col min="4101" max="4101" width="13.5703125" style="64" customWidth="1"/>
    <col min="4102" max="4102" width="2.7109375" style="64" customWidth="1"/>
    <col min="4103" max="4103" width="16" style="64" customWidth="1"/>
    <col min="4104" max="4105" width="11.7109375" style="64" customWidth="1"/>
    <col min="4106" max="4107" width="9.7109375" style="64" customWidth="1"/>
    <col min="4108" max="4108" width="8" style="64" customWidth="1"/>
    <col min="4109" max="4109" width="10.42578125" style="64" customWidth="1"/>
    <col min="4110" max="4111" width="9.7109375" style="64" customWidth="1"/>
    <col min="4112" max="4112" width="12.85546875" style="64" customWidth="1"/>
    <col min="4113" max="4113" width="13.5703125" style="64" customWidth="1"/>
    <col min="4114" max="4114" width="13.28515625" style="64" customWidth="1"/>
    <col min="4115" max="4115" width="12.85546875" style="64" customWidth="1"/>
    <col min="4116" max="4353" width="9.140625" style="64"/>
    <col min="4354" max="4355" width="11" style="64" customWidth="1"/>
    <col min="4356" max="4356" width="10.42578125" style="64" customWidth="1"/>
    <col min="4357" max="4357" width="13.5703125" style="64" customWidth="1"/>
    <col min="4358" max="4358" width="2.7109375" style="64" customWidth="1"/>
    <col min="4359" max="4359" width="16" style="64" customWidth="1"/>
    <col min="4360" max="4361" width="11.7109375" style="64" customWidth="1"/>
    <col min="4362" max="4363" width="9.7109375" style="64" customWidth="1"/>
    <col min="4364" max="4364" width="8" style="64" customWidth="1"/>
    <col min="4365" max="4365" width="10.42578125" style="64" customWidth="1"/>
    <col min="4366" max="4367" width="9.7109375" style="64" customWidth="1"/>
    <col min="4368" max="4368" width="12.85546875" style="64" customWidth="1"/>
    <col min="4369" max="4369" width="13.5703125" style="64" customWidth="1"/>
    <col min="4370" max="4370" width="13.28515625" style="64" customWidth="1"/>
    <col min="4371" max="4371" width="12.85546875" style="64" customWidth="1"/>
    <col min="4372" max="4609" width="9.140625" style="64"/>
    <col min="4610" max="4611" width="11" style="64" customWidth="1"/>
    <col min="4612" max="4612" width="10.42578125" style="64" customWidth="1"/>
    <col min="4613" max="4613" width="13.5703125" style="64" customWidth="1"/>
    <col min="4614" max="4614" width="2.7109375" style="64" customWidth="1"/>
    <col min="4615" max="4615" width="16" style="64" customWidth="1"/>
    <col min="4616" max="4617" width="11.7109375" style="64" customWidth="1"/>
    <col min="4618" max="4619" width="9.7109375" style="64" customWidth="1"/>
    <col min="4620" max="4620" width="8" style="64" customWidth="1"/>
    <col min="4621" max="4621" width="10.42578125" style="64" customWidth="1"/>
    <col min="4622" max="4623" width="9.7109375" style="64" customWidth="1"/>
    <col min="4624" max="4624" width="12.85546875" style="64" customWidth="1"/>
    <col min="4625" max="4625" width="13.5703125" style="64" customWidth="1"/>
    <col min="4626" max="4626" width="13.28515625" style="64" customWidth="1"/>
    <col min="4627" max="4627" width="12.85546875" style="64" customWidth="1"/>
    <col min="4628" max="4865" width="9.140625" style="64"/>
    <col min="4866" max="4867" width="11" style="64" customWidth="1"/>
    <col min="4868" max="4868" width="10.42578125" style="64" customWidth="1"/>
    <col min="4869" max="4869" width="13.5703125" style="64" customWidth="1"/>
    <col min="4870" max="4870" width="2.7109375" style="64" customWidth="1"/>
    <col min="4871" max="4871" width="16" style="64" customWidth="1"/>
    <col min="4872" max="4873" width="11.7109375" style="64" customWidth="1"/>
    <col min="4874" max="4875" width="9.7109375" style="64" customWidth="1"/>
    <col min="4876" max="4876" width="8" style="64" customWidth="1"/>
    <col min="4877" max="4877" width="10.42578125" style="64" customWidth="1"/>
    <col min="4878" max="4879" width="9.7109375" style="64" customWidth="1"/>
    <col min="4880" max="4880" width="12.85546875" style="64" customWidth="1"/>
    <col min="4881" max="4881" width="13.5703125" style="64" customWidth="1"/>
    <col min="4882" max="4882" width="13.28515625" style="64" customWidth="1"/>
    <col min="4883" max="4883" width="12.85546875" style="64" customWidth="1"/>
    <col min="4884" max="5121" width="9.140625" style="64"/>
    <col min="5122" max="5123" width="11" style="64" customWidth="1"/>
    <col min="5124" max="5124" width="10.42578125" style="64" customWidth="1"/>
    <col min="5125" max="5125" width="13.5703125" style="64" customWidth="1"/>
    <col min="5126" max="5126" width="2.7109375" style="64" customWidth="1"/>
    <col min="5127" max="5127" width="16" style="64" customWidth="1"/>
    <col min="5128" max="5129" width="11.7109375" style="64" customWidth="1"/>
    <col min="5130" max="5131" width="9.7109375" style="64" customWidth="1"/>
    <col min="5132" max="5132" width="8" style="64" customWidth="1"/>
    <col min="5133" max="5133" width="10.42578125" style="64" customWidth="1"/>
    <col min="5134" max="5135" width="9.7109375" style="64" customWidth="1"/>
    <col min="5136" max="5136" width="12.85546875" style="64" customWidth="1"/>
    <col min="5137" max="5137" width="13.5703125" style="64" customWidth="1"/>
    <col min="5138" max="5138" width="13.28515625" style="64" customWidth="1"/>
    <col min="5139" max="5139" width="12.85546875" style="64" customWidth="1"/>
    <col min="5140" max="5377" width="9.140625" style="64"/>
    <col min="5378" max="5379" width="11" style="64" customWidth="1"/>
    <col min="5380" max="5380" width="10.42578125" style="64" customWidth="1"/>
    <col min="5381" max="5381" width="13.5703125" style="64" customWidth="1"/>
    <col min="5382" max="5382" width="2.7109375" style="64" customWidth="1"/>
    <col min="5383" max="5383" width="16" style="64" customWidth="1"/>
    <col min="5384" max="5385" width="11.7109375" style="64" customWidth="1"/>
    <col min="5386" max="5387" width="9.7109375" style="64" customWidth="1"/>
    <col min="5388" max="5388" width="8" style="64" customWidth="1"/>
    <col min="5389" max="5389" width="10.42578125" style="64" customWidth="1"/>
    <col min="5390" max="5391" width="9.7109375" style="64" customWidth="1"/>
    <col min="5392" max="5392" width="12.85546875" style="64" customWidth="1"/>
    <col min="5393" max="5393" width="13.5703125" style="64" customWidth="1"/>
    <col min="5394" max="5394" width="13.28515625" style="64" customWidth="1"/>
    <col min="5395" max="5395" width="12.85546875" style="64" customWidth="1"/>
    <col min="5396" max="5633" width="9.140625" style="64"/>
    <col min="5634" max="5635" width="11" style="64" customWidth="1"/>
    <col min="5636" max="5636" width="10.42578125" style="64" customWidth="1"/>
    <col min="5637" max="5637" width="13.5703125" style="64" customWidth="1"/>
    <col min="5638" max="5638" width="2.7109375" style="64" customWidth="1"/>
    <col min="5639" max="5639" width="16" style="64" customWidth="1"/>
    <col min="5640" max="5641" width="11.7109375" style="64" customWidth="1"/>
    <col min="5642" max="5643" width="9.7109375" style="64" customWidth="1"/>
    <col min="5644" max="5644" width="8" style="64" customWidth="1"/>
    <col min="5645" max="5645" width="10.42578125" style="64" customWidth="1"/>
    <col min="5646" max="5647" width="9.7109375" style="64" customWidth="1"/>
    <col min="5648" max="5648" width="12.85546875" style="64" customWidth="1"/>
    <col min="5649" max="5649" width="13.5703125" style="64" customWidth="1"/>
    <col min="5650" max="5650" width="13.28515625" style="64" customWidth="1"/>
    <col min="5651" max="5651" width="12.85546875" style="64" customWidth="1"/>
    <col min="5652" max="5889" width="9.140625" style="64"/>
    <col min="5890" max="5891" width="11" style="64" customWidth="1"/>
    <col min="5892" max="5892" width="10.42578125" style="64" customWidth="1"/>
    <col min="5893" max="5893" width="13.5703125" style="64" customWidth="1"/>
    <col min="5894" max="5894" width="2.7109375" style="64" customWidth="1"/>
    <col min="5895" max="5895" width="16" style="64" customWidth="1"/>
    <col min="5896" max="5897" width="11.7109375" style="64" customWidth="1"/>
    <col min="5898" max="5899" width="9.7109375" style="64" customWidth="1"/>
    <col min="5900" max="5900" width="8" style="64" customWidth="1"/>
    <col min="5901" max="5901" width="10.42578125" style="64" customWidth="1"/>
    <col min="5902" max="5903" width="9.7109375" style="64" customWidth="1"/>
    <col min="5904" max="5904" width="12.85546875" style="64" customWidth="1"/>
    <col min="5905" max="5905" width="13.5703125" style="64" customWidth="1"/>
    <col min="5906" max="5906" width="13.28515625" style="64" customWidth="1"/>
    <col min="5907" max="5907" width="12.85546875" style="64" customWidth="1"/>
    <col min="5908" max="6145" width="9.140625" style="64"/>
    <col min="6146" max="6147" width="11" style="64" customWidth="1"/>
    <col min="6148" max="6148" width="10.42578125" style="64" customWidth="1"/>
    <col min="6149" max="6149" width="13.5703125" style="64" customWidth="1"/>
    <col min="6150" max="6150" width="2.7109375" style="64" customWidth="1"/>
    <col min="6151" max="6151" width="16" style="64" customWidth="1"/>
    <col min="6152" max="6153" width="11.7109375" style="64" customWidth="1"/>
    <col min="6154" max="6155" width="9.7109375" style="64" customWidth="1"/>
    <col min="6156" max="6156" width="8" style="64" customWidth="1"/>
    <col min="6157" max="6157" width="10.42578125" style="64" customWidth="1"/>
    <col min="6158" max="6159" width="9.7109375" style="64" customWidth="1"/>
    <col min="6160" max="6160" width="12.85546875" style="64" customWidth="1"/>
    <col min="6161" max="6161" width="13.5703125" style="64" customWidth="1"/>
    <col min="6162" max="6162" width="13.28515625" style="64" customWidth="1"/>
    <col min="6163" max="6163" width="12.85546875" style="64" customWidth="1"/>
    <col min="6164" max="6401" width="9.140625" style="64"/>
    <col min="6402" max="6403" width="11" style="64" customWidth="1"/>
    <col min="6404" max="6404" width="10.42578125" style="64" customWidth="1"/>
    <col min="6405" max="6405" width="13.5703125" style="64" customWidth="1"/>
    <col min="6406" max="6406" width="2.7109375" style="64" customWidth="1"/>
    <col min="6407" max="6407" width="16" style="64" customWidth="1"/>
    <col min="6408" max="6409" width="11.7109375" style="64" customWidth="1"/>
    <col min="6410" max="6411" width="9.7109375" style="64" customWidth="1"/>
    <col min="6412" max="6412" width="8" style="64" customWidth="1"/>
    <col min="6413" max="6413" width="10.42578125" style="64" customWidth="1"/>
    <col min="6414" max="6415" width="9.7109375" style="64" customWidth="1"/>
    <col min="6416" max="6416" width="12.85546875" style="64" customWidth="1"/>
    <col min="6417" max="6417" width="13.5703125" style="64" customWidth="1"/>
    <col min="6418" max="6418" width="13.28515625" style="64" customWidth="1"/>
    <col min="6419" max="6419" width="12.85546875" style="64" customWidth="1"/>
    <col min="6420" max="6657" width="9.140625" style="64"/>
    <col min="6658" max="6659" width="11" style="64" customWidth="1"/>
    <col min="6660" max="6660" width="10.42578125" style="64" customWidth="1"/>
    <col min="6661" max="6661" width="13.5703125" style="64" customWidth="1"/>
    <col min="6662" max="6662" width="2.7109375" style="64" customWidth="1"/>
    <col min="6663" max="6663" width="16" style="64" customWidth="1"/>
    <col min="6664" max="6665" width="11.7109375" style="64" customWidth="1"/>
    <col min="6666" max="6667" width="9.7109375" style="64" customWidth="1"/>
    <col min="6668" max="6668" width="8" style="64" customWidth="1"/>
    <col min="6669" max="6669" width="10.42578125" style="64" customWidth="1"/>
    <col min="6670" max="6671" width="9.7109375" style="64" customWidth="1"/>
    <col min="6672" max="6672" width="12.85546875" style="64" customWidth="1"/>
    <col min="6673" max="6673" width="13.5703125" style="64" customWidth="1"/>
    <col min="6674" max="6674" width="13.28515625" style="64" customWidth="1"/>
    <col min="6675" max="6675" width="12.85546875" style="64" customWidth="1"/>
    <col min="6676" max="6913" width="9.140625" style="64"/>
    <col min="6914" max="6915" width="11" style="64" customWidth="1"/>
    <col min="6916" max="6916" width="10.42578125" style="64" customWidth="1"/>
    <col min="6917" max="6917" width="13.5703125" style="64" customWidth="1"/>
    <col min="6918" max="6918" width="2.7109375" style="64" customWidth="1"/>
    <col min="6919" max="6919" width="16" style="64" customWidth="1"/>
    <col min="6920" max="6921" width="11.7109375" style="64" customWidth="1"/>
    <col min="6922" max="6923" width="9.7109375" style="64" customWidth="1"/>
    <col min="6924" max="6924" width="8" style="64" customWidth="1"/>
    <col min="6925" max="6925" width="10.42578125" style="64" customWidth="1"/>
    <col min="6926" max="6927" width="9.7109375" style="64" customWidth="1"/>
    <col min="6928" max="6928" width="12.85546875" style="64" customWidth="1"/>
    <col min="6929" max="6929" width="13.5703125" style="64" customWidth="1"/>
    <col min="6930" max="6930" width="13.28515625" style="64" customWidth="1"/>
    <col min="6931" max="6931" width="12.85546875" style="64" customWidth="1"/>
    <col min="6932" max="7169" width="9.140625" style="64"/>
    <col min="7170" max="7171" width="11" style="64" customWidth="1"/>
    <col min="7172" max="7172" width="10.42578125" style="64" customWidth="1"/>
    <col min="7173" max="7173" width="13.5703125" style="64" customWidth="1"/>
    <col min="7174" max="7174" width="2.7109375" style="64" customWidth="1"/>
    <col min="7175" max="7175" width="16" style="64" customWidth="1"/>
    <col min="7176" max="7177" width="11.7109375" style="64" customWidth="1"/>
    <col min="7178" max="7179" width="9.7109375" style="64" customWidth="1"/>
    <col min="7180" max="7180" width="8" style="64" customWidth="1"/>
    <col min="7181" max="7181" width="10.42578125" style="64" customWidth="1"/>
    <col min="7182" max="7183" width="9.7109375" style="64" customWidth="1"/>
    <col min="7184" max="7184" width="12.85546875" style="64" customWidth="1"/>
    <col min="7185" max="7185" width="13.5703125" style="64" customWidth="1"/>
    <col min="7186" max="7186" width="13.28515625" style="64" customWidth="1"/>
    <col min="7187" max="7187" width="12.85546875" style="64" customWidth="1"/>
    <col min="7188" max="7425" width="9.140625" style="64"/>
    <col min="7426" max="7427" width="11" style="64" customWidth="1"/>
    <col min="7428" max="7428" width="10.42578125" style="64" customWidth="1"/>
    <col min="7429" max="7429" width="13.5703125" style="64" customWidth="1"/>
    <col min="7430" max="7430" width="2.7109375" style="64" customWidth="1"/>
    <col min="7431" max="7431" width="16" style="64" customWidth="1"/>
    <col min="7432" max="7433" width="11.7109375" style="64" customWidth="1"/>
    <col min="7434" max="7435" width="9.7109375" style="64" customWidth="1"/>
    <col min="7436" max="7436" width="8" style="64" customWidth="1"/>
    <col min="7437" max="7437" width="10.42578125" style="64" customWidth="1"/>
    <col min="7438" max="7439" width="9.7109375" style="64" customWidth="1"/>
    <col min="7440" max="7440" width="12.85546875" style="64" customWidth="1"/>
    <col min="7441" max="7441" width="13.5703125" style="64" customWidth="1"/>
    <col min="7442" max="7442" width="13.28515625" style="64" customWidth="1"/>
    <col min="7443" max="7443" width="12.85546875" style="64" customWidth="1"/>
    <col min="7444" max="7681" width="9.140625" style="64"/>
    <col min="7682" max="7683" width="11" style="64" customWidth="1"/>
    <col min="7684" max="7684" width="10.42578125" style="64" customWidth="1"/>
    <col min="7685" max="7685" width="13.5703125" style="64" customWidth="1"/>
    <col min="7686" max="7686" width="2.7109375" style="64" customWidth="1"/>
    <col min="7687" max="7687" width="16" style="64" customWidth="1"/>
    <col min="7688" max="7689" width="11.7109375" style="64" customWidth="1"/>
    <col min="7690" max="7691" width="9.7109375" style="64" customWidth="1"/>
    <col min="7692" max="7692" width="8" style="64" customWidth="1"/>
    <col min="7693" max="7693" width="10.42578125" style="64" customWidth="1"/>
    <col min="7694" max="7695" width="9.7109375" style="64" customWidth="1"/>
    <col min="7696" max="7696" width="12.85546875" style="64" customWidth="1"/>
    <col min="7697" max="7697" width="13.5703125" style="64" customWidth="1"/>
    <col min="7698" max="7698" width="13.28515625" style="64" customWidth="1"/>
    <col min="7699" max="7699" width="12.85546875" style="64" customWidth="1"/>
    <col min="7700" max="7937" width="9.140625" style="64"/>
    <col min="7938" max="7939" width="11" style="64" customWidth="1"/>
    <col min="7940" max="7940" width="10.42578125" style="64" customWidth="1"/>
    <col min="7941" max="7941" width="13.5703125" style="64" customWidth="1"/>
    <col min="7942" max="7942" width="2.7109375" style="64" customWidth="1"/>
    <col min="7943" max="7943" width="16" style="64" customWidth="1"/>
    <col min="7944" max="7945" width="11.7109375" style="64" customWidth="1"/>
    <col min="7946" max="7947" width="9.7109375" style="64" customWidth="1"/>
    <col min="7948" max="7948" width="8" style="64" customWidth="1"/>
    <col min="7949" max="7949" width="10.42578125" style="64" customWidth="1"/>
    <col min="7950" max="7951" width="9.7109375" style="64" customWidth="1"/>
    <col min="7952" max="7952" width="12.85546875" style="64" customWidth="1"/>
    <col min="7953" max="7953" width="13.5703125" style="64" customWidth="1"/>
    <col min="7954" max="7954" width="13.28515625" style="64" customWidth="1"/>
    <col min="7955" max="7955" width="12.85546875" style="64" customWidth="1"/>
    <col min="7956" max="8193" width="9.140625" style="64"/>
    <col min="8194" max="8195" width="11" style="64" customWidth="1"/>
    <col min="8196" max="8196" width="10.42578125" style="64" customWidth="1"/>
    <col min="8197" max="8197" width="13.5703125" style="64" customWidth="1"/>
    <col min="8198" max="8198" width="2.7109375" style="64" customWidth="1"/>
    <col min="8199" max="8199" width="16" style="64" customWidth="1"/>
    <col min="8200" max="8201" width="11.7109375" style="64" customWidth="1"/>
    <col min="8202" max="8203" width="9.7109375" style="64" customWidth="1"/>
    <col min="8204" max="8204" width="8" style="64" customWidth="1"/>
    <col min="8205" max="8205" width="10.42578125" style="64" customWidth="1"/>
    <col min="8206" max="8207" width="9.7109375" style="64" customWidth="1"/>
    <col min="8208" max="8208" width="12.85546875" style="64" customWidth="1"/>
    <col min="8209" max="8209" width="13.5703125" style="64" customWidth="1"/>
    <col min="8210" max="8210" width="13.28515625" style="64" customWidth="1"/>
    <col min="8211" max="8211" width="12.85546875" style="64" customWidth="1"/>
    <col min="8212" max="8449" width="9.140625" style="64"/>
    <col min="8450" max="8451" width="11" style="64" customWidth="1"/>
    <col min="8452" max="8452" width="10.42578125" style="64" customWidth="1"/>
    <col min="8453" max="8453" width="13.5703125" style="64" customWidth="1"/>
    <col min="8454" max="8454" width="2.7109375" style="64" customWidth="1"/>
    <col min="8455" max="8455" width="16" style="64" customWidth="1"/>
    <col min="8456" max="8457" width="11.7109375" style="64" customWidth="1"/>
    <col min="8458" max="8459" width="9.7109375" style="64" customWidth="1"/>
    <col min="8460" max="8460" width="8" style="64" customWidth="1"/>
    <col min="8461" max="8461" width="10.42578125" style="64" customWidth="1"/>
    <col min="8462" max="8463" width="9.7109375" style="64" customWidth="1"/>
    <col min="8464" max="8464" width="12.85546875" style="64" customWidth="1"/>
    <col min="8465" max="8465" width="13.5703125" style="64" customWidth="1"/>
    <col min="8466" max="8466" width="13.28515625" style="64" customWidth="1"/>
    <col min="8467" max="8467" width="12.85546875" style="64" customWidth="1"/>
    <col min="8468" max="8705" width="9.140625" style="64"/>
    <col min="8706" max="8707" width="11" style="64" customWidth="1"/>
    <col min="8708" max="8708" width="10.42578125" style="64" customWidth="1"/>
    <col min="8709" max="8709" width="13.5703125" style="64" customWidth="1"/>
    <col min="8710" max="8710" width="2.7109375" style="64" customWidth="1"/>
    <col min="8711" max="8711" width="16" style="64" customWidth="1"/>
    <col min="8712" max="8713" width="11.7109375" style="64" customWidth="1"/>
    <col min="8714" max="8715" width="9.7109375" style="64" customWidth="1"/>
    <col min="8716" max="8716" width="8" style="64" customWidth="1"/>
    <col min="8717" max="8717" width="10.42578125" style="64" customWidth="1"/>
    <col min="8718" max="8719" width="9.7109375" style="64" customWidth="1"/>
    <col min="8720" max="8720" width="12.85546875" style="64" customWidth="1"/>
    <col min="8721" max="8721" width="13.5703125" style="64" customWidth="1"/>
    <col min="8722" max="8722" width="13.28515625" style="64" customWidth="1"/>
    <col min="8723" max="8723" width="12.85546875" style="64" customWidth="1"/>
    <col min="8724" max="8961" width="9.140625" style="64"/>
    <col min="8962" max="8963" width="11" style="64" customWidth="1"/>
    <col min="8964" max="8964" width="10.42578125" style="64" customWidth="1"/>
    <col min="8965" max="8965" width="13.5703125" style="64" customWidth="1"/>
    <col min="8966" max="8966" width="2.7109375" style="64" customWidth="1"/>
    <col min="8967" max="8967" width="16" style="64" customWidth="1"/>
    <col min="8968" max="8969" width="11.7109375" style="64" customWidth="1"/>
    <col min="8970" max="8971" width="9.7109375" style="64" customWidth="1"/>
    <col min="8972" max="8972" width="8" style="64" customWidth="1"/>
    <col min="8973" max="8973" width="10.42578125" style="64" customWidth="1"/>
    <col min="8974" max="8975" width="9.7109375" style="64" customWidth="1"/>
    <col min="8976" max="8976" width="12.85546875" style="64" customWidth="1"/>
    <col min="8977" max="8977" width="13.5703125" style="64" customWidth="1"/>
    <col min="8978" max="8978" width="13.28515625" style="64" customWidth="1"/>
    <col min="8979" max="8979" width="12.85546875" style="64" customWidth="1"/>
    <col min="8980" max="9217" width="9.140625" style="64"/>
    <col min="9218" max="9219" width="11" style="64" customWidth="1"/>
    <col min="9220" max="9220" width="10.42578125" style="64" customWidth="1"/>
    <col min="9221" max="9221" width="13.5703125" style="64" customWidth="1"/>
    <col min="9222" max="9222" width="2.7109375" style="64" customWidth="1"/>
    <col min="9223" max="9223" width="16" style="64" customWidth="1"/>
    <col min="9224" max="9225" width="11.7109375" style="64" customWidth="1"/>
    <col min="9226" max="9227" width="9.7109375" style="64" customWidth="1"/>
    <col min="9228" max="9228" width="8" style="64" customWidth="1"/>
    <col min="9229" max="9229" width="10.42578125" style="64" customWidth="1"/>
    <col min="9230" max="9231" width="9.7109375" style="64" customWidth="1"/>
    <col min="9232" max="9232" width="12.85546875" style="64" customWidth="1"/>
    <col min="9233" max="9233" width="13.5703125" style="64" customWidth="1"/>
    <col min="9234" max="9234" width="13.28515625" style="64" customWidth="1"/>
    <col min="9235" max="9235" width="12.85546875" style="64" customWidth="1"/>
    <col min="9236" max="9473" width="9.140625" style="64"/>
    <col min="9474" max="9475" width="11" style="64" customWidth="1"/>
    <col min="9476" max="9476" width="10.42578125" style="64" customWidth="1"/>
    <col min="9477" max="9477" width="13.5703125" style="64" customWidth="1"/>
    <col min="9478" max="9478" width="2.7109375" style="64" customWidth="1"/>
    <col min="9479" max="9479" width="16" style="64" customWidth="1"/>
    <col min="9480" max="9481" width="11.7109375" style="64" customWidth="1"/>
    <col min="9482" max="9483" width="9.7109375" style="64" customWidth="1"/>
    <col min="9484" max="9484" width="8" style="64" customWidth="1"/>
    <col min="9485" max="9485" width="10.42578125" style="64" customWidth="1"/>
    <col min="9486" max="9487" width="9.7109375" style="64" customWidth="1"/>
    <col min="9488" max="9488" width="12.85546875" style="64" customWidth="1"/>
    <col min="9489" max="9489" width="13.5703125" style="64" customWidth="1"/>
    <col min="9490" max="9490" width="13.28515625" style="64" customWidth="1"/>
    <col min="9491" max="9491" width="12.85546875" style="64" customWidth="1"/>
    <col min="9492" max="9729" width="9.140625" style="64"/>
    <col min="9730" max="9731" width="11" style="64" customWidth="1"/>
    <col min="9732" max="9732" width="10.42578125" style="64" customWidth="1"/>
    <col min="9733" max="9733" width="13.5703125" style="64" customWidth="1"/>
    <col min="9734" max="9734" width="2.7109375" style="64" customWidth="1"/>
    <col min="9735" max="9735" width="16" style="64" customWidth="1"/>
    <col min="9736" max="9737" width="11.7109375" style="64" customWidth="1"/>
    <col min="9738" max="9739" width="9.7109375" style="64" customWidth="1"/>
    <col min="9740" max="9740" width="8" style="64" customWidth="1"/>
    <col min="9741" max="9741" width="10.42578125" style="64" customWidth="1"/>
    <col min="9742" max="9743" width="9.7109375" style="64" customWidth="1"/>
    <col min="9744" max="9744" width="12.85546875" style="64" customWidth="1"/>
    <col min="9745" max="9745" width="13.5703125" style="64" customWidth="1"/>
    <col min="9746" max="9746" width="13.28515625" style="64" customWidth="1"/>
    <col min="9747" max="9747" width="12.85546875" style="64" customWidth="1"/>
    <col min="9748" max="9985" width="9.140625" style="64"/>
    <col min="9986" max="9987" width="11" style="64" customWidth="1"/>
    <col min="9988" max="9988" width="10.42578125" style="64" customWidth="1"/>
    <col min="9989" max="9989" width="13.5703125" style="64" customWidth="1"/>
    <col min="9990" max="9990" width="2.7109375" style="64" customWidth="1"/>
    <col min="9991" max="9991" width="16" style="64" customWidth="1"/>
    <col min="9992" max="9993" width="11.7109375" style="64" customWidth="1"/>
    <col min="9994" max="9995" width="9.7109375" style="64" customWidth="1"/>
    <col min="9996" max="9996" width="8" style="64" customWidth="1"/>
    <col min="9997" max="9997" width="10.42578125" style="64" customWidth="1"/>
    <col min="9998" max="9999" width="9.7109375" style="64" customWidth="1"/>
    <col min="10000" max="10000" width="12.85546875" style="64" customWidth="1"/>
    <col min="10001" max="10001" width="13.5703125" style="64" customWidth="1"/>
    <col min="10002" max="10002" width="13.28515625" style="64" customWidth="1"/>
    <col min="10003" max="10003" width="12.85546875" style="64" customWidth="1"/>
    <col min="10004" max="10241" width="9.140625" style="64"/>
    <col min="10242" max="10243" width="11" style="64" customWidth="1"/>
    <col min="10244" max="10244" width="10.42578125" style="64" customWidth="1"/>
    <col min="10245" max="10245" width="13.5703125" style="64" customWidth="1"/>
    <col min="10246" max="10246" width="2.7109375" style="64" customWidth="1"/>
    <col min="10247" max="10247" width="16" style="64" customWidth="1"/>
    <col min="10248" max="10249" width="11.7109375" style="64" customWidth="1"/>
    <col min="10250" max="10251" width="9.7109375" style="64" customWidth="1"/>
    <col min="10252" max="10252" width="8" style="64" customWidth="1"/>
    <col min="10253" max="10253" width="10.42578125" style="64" customWidth="1"/>
    <col min="10254" max="10255" width="9.7109375" style="64" customWidth="1"/>
    <col min="10256" max="10256" width="12.85546875" style="64" customWidth="1"/>
    <col min="10257" max="10257" width="13.5703125" style="64" customWidth="1"/>
    <col min="10258" max="10258" width="13.28515625" style="64" customWidth="1"/>
    <col min="10259" max="10259" width="12.85546875" style="64" customWidth="1"/>
    <col min="10260" max="10497" width="9.140625" style="64"/>
    <col min="10498" max="10499" width="11" style="64" customWidth="1"/>
    <col min="10500" max="10500" width="10.42578125" style="64" customWidth="1"/>
    <col min="10501" max="10501" width="13.5703125" style="64" customWidth="1"/>
    <col min="10502" max="10502" width="2.7109375" style="64" customWidth="1"/>
    <col min="10503" max="10503" width="16" style="64" customWidth="1"/>
    <col min="10504" max="10505" width="11.7109375" style="64" customWidth="1"/>
    <col min="10506" max="10507" width="9.7109375" style="64" customWidth="1"/>
    <col min="10508" max="10508" width="8" style="64" customWidth="1"/>
    <col min="10509" max="10509" width="10.42578125" style="64" customWidth="1"/>
    <col min="10510" max="10511" width="9.7109375" style="64" customWidth="1"/>
    <col min="10512" max="10512" width="12.85546875" style="64" customWidth="1"/>
    <col min="10513" max="10513" width="13.5703125" style="64" customWidth="1"/>
    <col min="10514" max="10514" width="13.28515625" style="64" customWidth="1"/>
    <col min="10515" max="10515" width="12.85546875" style="64" customWidth="1"/>
    <col min="10516" max="10753" width="9.140625" style="64"/>
    <col min="10754" max="10755" width="11" style="64" customWidth="1"/>
    <col min="10756" max="10756" width="10.42578125" style="64" customWidth="1"/>
    <col min="10757" max="10757" width="13.5703125" style="64" customWidth="1"/>
    <col min="10758" max="10758" width="2.7109375" style="64" customWidth="1"/>
    <col min="10759" max="10759" width="16" style="64" customWidth="1"/>
    <col min="10760" max="10761" width="11.7109375" style="64" customWidth="1"/>
    <col min="10762" max="10763" width="9.7109375" style="64" customWidth="1"/>
    <col min="10764" max="10764" width="8" style="64" customWidth="1"/>
    <col min="10765" max="10765" width="10.42578125" style="64" customWidth="1"/>
    <col min="10766" max="10767" width="9.7109375" style="64" customWidth="1"/>
    <col min="10768" max="10768" width="12.85546875" style="64" customWidth="1"/>
    <col min="10769" max="10769" width="13.5703125" style="64" customWidth="1"/>
    <col min="10770" max="10770" width="13.28515625" style="64" customWidth="1"/>
    <col min="10771" max="10771" width="12.85546875" style="64" customWidth="1"/>
    <col min="10772" max="11009" width="9.140625" style="64"/>
    <col min="11010" max="11011" width="11" style="64" customWidth="1"/>
    <col min="11012" max="11012" width="10.42578125" style="64" customWidth="1"/>
    <col min="11013" max="11013" width="13.5703125" style="64" customWidth="1"/>
    <col min="11014" max="11014" width="2.7109375" style="64" customWidth="1"/>
    <col min="11015" max="11015" width="16" style="64" customWidth="1"/>
    <col min="11016" max="11017" width="11.7109375" style="64" customWidth="1"/>
    <col min="11018" max="11019" width="9.7109375" style="64" customWidth="1"/>
    <col min="11020" max="11020" width="8" style="64" customWidth="1"/>
    <col min="11021" max="11021" width="10.42578125" style="64" customWidth="1"/>
    <col min="11022" max="11023" width="9.7109375" style="64" customWidth="1"/>
    <col min="11024" max="11024" width="12.85546875" style="64" customWidth="1"/>
    <col min="11025" max="11025" width="13.5703125" style="64" customWidth="1"/>
    <col min="11026" max="11026" width="13.28515625" style="64" customWidth="1"/>
    <col min="11027" max="11027" width="12.85546875" style="64" customWidth="1"/>
    <col min="11028" max="11265" width="9.140625" style="64"/>
    <col min="11266" max="11267" width="11" style="64" customWidth="1"/>
    <col min="11268" max="11268" width="10.42578125" style="64" customWidth="1"/>
    <col min="11269" max="11269" width="13.5703125" style="64" customWidth="1"/>
    <col min="11270" max="11270" width="2.7109375" style="64" customWidth="1"/>
    <col min="11271" max="11271" width="16" style="64" customWidth="1"/>
    <col min="11272" max="11273" width="11.7109375" style="64" customWidth="1"/>
    <col min="11274" max="11275" width="9.7109375" style="64" customWidth="1"/>
    <col min="11276" max="11276" width="8" style="64" customWidth="1"/>
    <col min="11277" max="11277" width="10.42578125" style="64" customWidth="1"/>
    <col min="11278" max="11279" width="9.7109375" style="64" customWidth="1"/>
    <col min="11280" max="11280" width="12.85546875" style="64" customWidth="1"/>
    <col min="11281" max="11281" width="13.5703125" style="64" customWidth="1"/>
    <col min="11282" max="11282" width="13.28515625" style="64" customWidth="1"/>
    <col min="11283" max="11283" width="12.85546875" style="64" customWidth="1"/>
    <col min="11284" max="11521" width="9.140625" style="64"/>
    <col min="11522" max="11523" width="11" style="64" customWidth="1"/>
    <col min="11524" max="11524" width="10.42578125" style="64" customWidth="1"/>
    <col min="11525" max="11525" width="13.5703125" style="64" customWidth="1"/>
    <col min="11526" max="11526" width="2.7109375" style="64" customWidth="1"/>
    <col min="11527" max="11527" width="16" style="64" customWidth="1"/>
    <col min="11528" max="11529" width="11.7109375" style="64" customWidth="1"/>
    <col min="11530" max="11531" width="9.7109375" style="64" customWidth="1"/>
    <col min="11532" max="11532" width="8" style="64" customWidth="1"/>
    <col min="11533" max="11533" width="10.42578125" style="64" customWidth="1"/>
    <col min="11534" max="11535" width="9.7109375" style="64" customWidth="1"/>
    <col min="11536" max="11536" width="12.85546875" style="64" customWidth="1"/>
    <col min="11537" max="11537" width="13.5703125" style="64" customWidth="1"/>
    <col min="11538" max="11538" width="13.28515625" style="64" customWidth="1"/>
    <col min="11539" max="11539" width="12.85546875" style="64" customWidth="1"/>
    <col min="11540" max="11777" width="9.140625" style="64"/>
    <col min="11778" max="11779" width="11" style="64" customWidth="1"/>
    <col min="11780" max="11780" width="10.42578125" style="64" customWidth="1"/>
    <col min="11781" max="11781" width="13.5703125" style="64" customWidth="1"/>
    <col min="11782" max="11782" width="2.7109375" style="64" customWidth="1"/>
    <col min="11783" max="11783" width="16" style="64" customWidth="1"/>
    <col min="11784" max="11785" width="11.7109375" style="64" customWidth="1"/>
    <col min="11786" max="11787" width="9.7109375" style="64" customWidth="1"/>
    <col min="11788" max="11788" width="8" style="64" customWidth="1"/>
    <col min="11789" max="11789" width="10.42578125" style="64" customWidth="1"/>
    <col min="11790" max="11791" width="9.7109375" style="64" customWidth="1"/>
    <col min="11792" max="11792" width="12.85546875" style="64" customWidth="1"/>
    <col min="11793" max="11793" width="13.5703125" style="64" customWidth="1"/>
    <col min="11794" max="11794" width="13.28515625" style="64" customWidth="1"/>
    <col min="11795" max="11795" width="12.85546875" style="64" customWidth="1"/>
    <col min="11796" max="12033" width="9.140625" style="64"/>
    <col min="12034" max="12035" width="11" style="64" customWidth="1"/>
    <col min="12036" max="12036" width="10.42578125" style="64" customWidth="1"/>
    <col min="12037" max="12037" width="13.5703125" style="64" customWidth="1"/>
    <col min="12038" max="12038" width="2.7109375" style="64" customWidth="1"/>
    <col min="12039" max="12039" width="16" style="64" customWidth="1"/>
    <col min="12040" max="12041" width="11.7109375" style="64" customWidth="1"/>
    <col min="12042" max="12043" width="9.7109375" style="64" customWidth="1"/>
    <col min="12044" max="12044" width="8" style="64" customWidth="1"/>
    <col min="12045" max="12045" width="10.42578125" style="64" customWidth="1"/>
    <col min="12046" max="12047" width="9.7109375" style="64" customWidth="1"/>
    <col min="12048" max="12048" width="12.85546875" style="64" customWidth="1"/>
    <col min="12049" max="12049" width="13.5703125" style="64" customWidth="1"/>
    <col min="12050" max="12050" width="13.28515625" style="64" customWidth="1"/>
    <col min="12051" max="12051" width="12.85546875" style="64" customWidth="1"/>
    <col min="12052" max="12289" width="9.140625" style="64"/>
    <col min="12290" max="12291" width="11" style="64" customWidth="1"/>
    <col min="12292" max="12292" width="10.42578125" style="64" customWidth="1"/>
    <col min="12293" max="12293" width="13.5703125" style="64" customWidth="1"/>
    <col min="12294" max="12294" width="2.7109375" style="64" customWidth="1"/>
    <col min="12295" max="12295" width="16" style="64" customWidth="1"/>
    <col min="12296" max="12297" width="11.7109375" style="64" customWidth="1"/>
    <col min="12298" max="12299" width="9.7109375" style="64" customWidth="1"/>
    <col min="12300" max="12300" width="8" style="64" customWidth="1"/>
    <col min="12301" max="12301" width="10.42578125" style="64" customWidth="1"/>
    <col min="12302" max="12303" width="9.7109375" style="64" customWidth="1"/>
    <col min="12304" max="12304" width="12.85546875" style="64" customWidth="1"/>
    <col min="12305" max="12305" width="13.5703125" style="64" customWidth="1"/>
    <col min="12306" max="12306" width="13.28515625" style="64" customWidth="1"/>
    <col min="12307" max="12307" width="12.85546875" style="64" customWidth="1"/>
    <col min="12308" max="12545" width="9.140625" style="64"/>
    <col min="12546" max="12547" width="11" style="64" customWidth="1"/>
    <col min="12548" max="12548" width="10.42578125" style="64" customWidth="1"/>
    <col min="12549" max="12549" width="13.5703125" style="64" customWidth="1"/>
    <col min="12550" max="12550" width="2.7109375" style="64" customWidth="1"/>
    <col min="12551" max="12551" width="16" style="64" customWidth="1"/>
    <col min="12552" max="12553" width="11.7109375" style="64" customWidth="1"/>
    <col min="12554" max="12555" width="9.7109375" style="64" customWidth="1"/>
    <col min="12556" max="12556" width="8" style="64" customWidth="1"/>
    <col min="12557" max="12557" width="10.42578125" style="64" customWidth="1"/>
    <col min="12558" max="12559" width="9.7109375" style="64" customWidth="1"/>
    <col min="12560" max="12560" width="12.85546875" style="64" customWidth="1"/>
    <col min="12561" max="12561" width="13.5703125" style="64" customWidth="1"/>
    <col min="12562" max="12562" width="13.28515625" style="64" customWidth="1"/>
    <col min="12563" max="12563" width="12.85546875" style="64" customWidth="1"/>
    <col min="12564" max="12801" width="9.140625" style="64"/>
    <col min="12802" max="12803" width="11" style="64" customWidth="1"/>
    <col min="12804" max="12804" width="10.42578125" style="64" customWidth="1"/>
    <col min="12805" max="12805" width="13.5703125" style="64" customWidth="1"/>
    <col min="12806" max="12806" width="2.7109375" style="64" customWidth="1"/>
    <col min="12807" max="12807" width="16" style="64" customWidth="1"/>
    <col min="12808" max="12809" width="11.7109375" style="64" customWidth="1"/>
    <col min="12810" max="12811" width="9.7109375" style="64" customWidth="1"/>
    <col min="12812" max="12812" width="8" style="64" customWidth="1"/>
    <col min="12813" max="12813" width="10.42578125" style="64" customWidth="1"/>
    <col min="12814" max="12815" width="9.7109375" style="64" customWidth="1"/>
    <col min="12816" max="12816" width="12.85546875" style="64" customWidth="1"/>
    <col min="12817" max="12817" width="13.5703125" style="64" customWidth="1"/>
    <col min="12818" max="12818" width="13.28515625" style="64" customWidth="1"/>
    <col min="12819" max="12819" width="12.85546875" style="64" customWidth="1"/>
    <col min="12820" max="13057" width="9.140625" style="64"/>
    <col min="13058" max="13059" width="11" style="64" customWidth="1"/>
    <col min="13060" max="13060" width="10.42578125" style="64" customWidth="1"/>
    <col min="13061" max="13061" width="13.5703125" style="64" customWidth="1"/>
    <col min="13062" max="13062" width="2.7109375" style="64" customWidth="1"/>
    <col min="13063" max="13063" width="16" style="64" customWidth="1"/>
    <col min="13064" max="13065" width="11.7109375" style="64" customWidth="1"/>
    <col min="13066" max="13067" width="9.7109375" style="64" customWidth="1"/>
    <col min="13068" max="13068" width="8" style="64" customWidth="1"/>
    <col min="13069" max="13069" width="10.42578125" style="64" customWidth="1"/>
    <col min="13070" max="13071" width="9.7109375" style="64" customWidth="1"/>
    <col min="13072" max="13072" width="12.85546875" style="64" customWidth="1"/>
    <col min="13073" max="13073" width="13.5703125" style="64" customWidth="1"/>
    <col min="13074" max="13074" width="13.28515625" style="64" customWidth="1"/>
    <col min="13075" max="13075" width="12.85546875" style="64" customWidth="1"/>
    <col min="13076" max="13313" width="9.140625" style="64"/>
    <col min="13314" max="13315" width="11" style="64" customWidth="1"/>
    <col min="13316" max="13316" width="10.42578125" style="64" customWidth="1"/>
    <col min="13317" max="13317" width="13.5703125" style="64" customWidth="1"/>
    <col min="13318" max="13318" width="2.7109375" style="64" customWidth="1"/>
    <col min="13319" max="13319" width="16" style="64" customWidth="1"/>
    <col min="13320" max="13321" width="11.7109375" style="64" customWidth="1"/>
    <col min="13322" max="13323" width="9.7109375" style="64" customWidth="1"/>
    <col min="13324" max="13324" width="8" style="64" customWidth="1"/>
    <col min="13325" max="13325" width="10.42578125" style="64" customWidth="1"/>
    <col min="13326" max="13327" width="9.7109375" style="64" customWidth="1"/>
    <col min="13328" max="13328" width="12.85546875" style="64" customWidth="1"/>
    <col min="13329" max="13329" width="13.5703125" style="64" customWidth="1"/>
    <col min="13330" max="13330" width="13.28515625" style="64" customWidth="1"/>
    <col min="13331" max="13331" width="12.85546875" style="64" customWidth="1"/>
    <col min="13332" max="13569" width="9.140625" style="64"/>
    <col min="13570" max="13571" width="11" style="64" customWidth="1"/>
    <col min="13572" max="13572" width="10.42578125" style="64" customWidth="1"/>
    <col min="13573" max="13573" width="13.5703125" style="64" customWidth="1"/>
    <col min="13574" max="13574" width="2.7109375" style="64" customWidth="1"/>
    <col min="13575" max="13575" width="16" style="64" customWidth="1"/>
    <col min="13576" max="13577" width="11.7109375" style="64" customWidth="1"/>
    <col min="13578" max="13579" width="9.7109375" style="64" customWidth="1"/>
    <col min="13580" max="13580" width="8" style="64" customWidth="1"/>
    <col min="13581" max="13581" width="10.42578125" style="64" customWidth="1"/>
    <col min="13582" max="13583" width="9.7109375" style="64" customWidth="1"/>
    <col min="13584" max="13584" width="12.85546875" style="64" customWidth="1"/>
    <col min="13585" max="13585" width="13.5703125" style="64" customWidth="1"/>
    <col min="13586" max="13586" width="13.28515625" style="64" customWidth="1"/>
    <col min="13587" max="13587" width="12.85546875" style="64" customWidth="1"/>
    <col min="13588" max="13825" width="9.140625" style="64"/>
    <col min="13826" max="13827" width="11" style="64" customWidth="1"/>
    <col min="13828" max="13828" width="10.42578125" style="64" customWidth="1"/>
    <col min="13829" max="13829" width="13.5703125" style="64" customWidth="1"/>
    <col min="13830" max="13830" width="2.7109375" style="64" customWidth="1"/>
    <col min="13831" max="13831" width="16" style="64" customWidth="1"/>
    <col min="13832" max="13833" width="11.7109375" style="64" customWidth="1"/>
    <col min="13834" max="13835" width="9.7109375" style="64" customWidth="1"/>
    <col min="13836" max="13836" width="8" style="64" customWidth="1"/>
    <col min="13837" max="13837" width="10.42578125" style="64" customWidth="1"/>
    <col min="13838" max="13839" width="9.7109375" style="64" customWidth="1"/>
    <col min="13840" max="13840" width="12.85546875" style="64" customWidth="1"/>
    <col min="13841" max="13841" width="13.5703125" style="64" customWidth="1"/>
    <col min="13842" max="13842" width="13.28515625" style="64" customWidth="1"/>
    <col min="13843" max="13843" width="12.85546875" style="64" customWidth="1"/>
    <col min="13844" max="14081" width="9.140625" style="64"/>
    <col min="14082" max="14083" width="11" style="64" customWidth="1"/>
    <col min="14084" max="14084" width="10.42578125" style="64" customWidth="1"/>
    <col min="14085" max="14085" width="13.5703125" style="64" customWidth="1"/>
    <col min="14086" max="14086" width="2.7109375" style="64" customWidth="1"/>
    <col min="14087" max="14087" width="16" style="64" customWidth="1"/>
    <col min="14088" max="14089" width="11.7109375" style="64" customWidth="1"/>
    <col min="14090" max="14091" width="9.7109375" style="64" customWidth="1"/>
    <col min="14092" max="14092" width="8" style="64" customWidth="1"/>
    <col min="14093" max="14093" width="10.42578125" style="64" customWidth="1"/>
    <col min="14094" max="14095" width="9.7109375" style="64" customWidth="1"/>
    <col min="14096" max="14096" width="12.85546875" style="64" customWidth="1"/>
    <col min="14097" max="14097" width="13.5703125" style="64" customWidth="1"/>
    <col min="14098" max="14098" width="13.28515625" style="64" customWidth="1"/>
    <col min="14099" max="14099" width="12.85546875" style="64" customWidth="1"/>
    <col min="14100" max="14337" width="9.140625" style="64"/>
    <col min="14338" max="14339" width="11" style="64" customWidth="1"/>
    <col min="14340" max="14340" width="10.42578125" style="64" customWidth="1"/>
    <col min="14341" max="14341" width="13.5703125" style="64" customWidth="1"/>
    <col min="14342" max="14342" width="2.7109375" style="64" customWidth="1"/>
    <col min="14343" max="14343" width="16" style="64" customWidth="1"/>
    <col min="14344" max="14345" width="11.7109375" style="64" customWidth="1"/>
    <col min="14346" max="14347" width="9.7109375" style="64" customWidth="1"/>
    <col min="14348" max="14348" width="8" style="64" customWidth="1"/>
    <col min="14349" max="14349" width="10.42578125" style="64" customWidth="1"/>
    <col min="14350" max="14351" width="9.7109375" style="64" customWidth="1"/>
    <col min="14352" max="14352" width="12.85546875" style="64" customWidth="1"/>
    <col min="14353" max="14353" width="13.5703125" style="64" customWidth="1"/>
    <col min="14354" max="14354" width="13.28515625" style="64" customWidth="1"/>
    <col min="14355" max="14355" width="12.85546875" style="64" customWidth="1"/>
    <col min="14356" max="14593" width="9.140625" style="64"/>
    <col min="14594" max="14595" width="11" style="64" customWidth="1"/>
    <col min="14596" max="14596" width="10.42578125" style="64" customWidth="1"/>
    <col min="14597" max="14597" width="13.5703125" style="64" customWidth="1"/>
    <col min="14598" max="14598" width="2.7109375" style="64" customWidth="1"/>
    <col min="14599" max="14599" width="16" style="64" customWidth="1"/>
    <col min="14600" max="14601" width="11.7109375" style="64" customWidth="1"/>
    <col min="14602" max="14603" width="9.7109375" style="64" customWidth="1"/>
    <col min="14604" max="14604" width="8" style="64" customWidth="1"/>
    <col min="14605" max="14605" width="10.42578125" style="64" customWidth="1"/>
    <col min="14606" max="14607" width="9.7109375" style="64" customWidth="1"/>
    <col min="14608" max="14608" width="12.85546875" style="64" customWidth="1"/>
    <col min="14609" max="14609" width="13.5703125" style="64" customWidth="1"/>
    <col min="14610" max="14610" width="13.28515625" style="64" customWidth="1"/>
    <col min="14611" max="14611" width="12.85546875" style="64" customWidth="1"/>
    <col min="14612" max="14849" width="9.140625" style="64"/>
    <col min="14850" max="14851" width="11" style="64" customWidth="1"/>
    <col min="14852" max="14852" width="10.42578125" style="64" customWidth="1"/>
    <col min="14853" max="14853" width="13.5703125" style="64" customWidth="1"/>
    <col min="14854" max="14854" width="2.7109375" style="64" customWidth="1"/>
    <col min="14855" max="14855" width="16" style="64" customWidth="1"/>
    <col min="14856" max="14857" width="11.7109375" style="64" customWidth="1"/>
    <col min="14858" max="14859" width="9.7109375" style="64" customWidth="1"/>
    <col min="14860" max="14860" width="8" style="64" customWidth="1"/>
    <col min="14861" max="14861" width="10.42578125" style="64" customWidth="1"/>
    <col min="14862" max="14863" width="9.7109375" style="64" customWidth="1"/>
    <col min="14864" max="14864" width="12.85546875" style="64" customWidth="1"/>
    <col min="14865" max="14865" width="13.5703125" style="64" customWidth="1"/>
    <col min="14866" max="14866" width="13.28515625" style="64" customWidth="1"/>
    <col min="14867" max="14867" width="12.85546875" style="64" customWidth="1"/>
    <col min="14868" max="15105" width="9.140625" style="64"/>
    <col min="15106" max="15107" width="11" style="64" customWidth="1"/>
    <col min="15108" max="15108" width="10.42578125" style="64" customWidth="1"/>
    <col min="15109" max="15109" width="13.5703125" style="64" customWidth="1"/>
    <col min="15110" max="15110" width="2.7109375" style="64" customWidth="1"/>
    <col min="15111" max="15111" width="16" style="64" customWidth="1"/>
    <col min="15112" max="15113" width="11.7109375" style="64" customWidth="1"/>
    <col min="15114" max="15115" width="9.7109375" style="64" customWidth="1"/>
    <col min="15116" max="15116" width="8" style="64" customWidth="1"/>
    <col min="15117" max="15117" width="10.42578125" style="64" customWidth="1"/>
    <col min="15118" max="15119" width="9.7109375" style="64" customWidth="1"/>
    <col min="15120" max="15120" width="12.85546875" style="64" customWidth="1"/>
    <col min="15121" max="15121" width="13.5703125" style="64" customWidth="1"/>
    <col min="15122" max="15122" width="13.28515625" style="64" customWidth="1"/>
    <col min="15123" max="15123" width="12.85546875" style="64" customWidth="1"/>
    <col min="15124" max="15361" width="9.140625" style="64"/>
    <col min="15362" max="15363" width="11" style="64" customWidth="1"/>
    <col min="15364" max="15364" width="10.42578125" style="64" customWidth="1"/>
    <col min="15365" max="15365" width="13.5703125" style="64" customWidth="1"/>
    <col min="15366" max="15366" width="2.7109375" style="64" customWidth="1"/>
    <col min="15367" max="15367" width="16" style="64" customWidth="1"/>
    <col min="15368" max="15369" width="11.7109375" style="64" customWidth="1"/>
    <col min="15370" max="15371" width="9.7109375" style="64" customWidth="1"/>
    <col min="15372" max="15372" width="8" style="64" customWidth="1"/>
    <col min="15373" max="15373" width="10.42578125" style="64" customWidth="1"/>
    <col min="15374" max="15375" width="9.7109375" style="64" customWidth="1"/>
    <col min="15376" max="15376" width="12.85546875" style="64" customWidth="1"/>
    <col min="15377" max="15377" width="13.5703125" style="64" customWidth="1"/>
    <col min="15378" max="15378" width="13.28515625" style="64" customWidth="1"/>
    <col min="15379" max="15379" width="12.85546875" style="64" customWidth="1"/>
    <col min="15380" max="15617" width="9.140625" style="64"/>
    <col min="15618" max="15619" width="11" style="64" customWidth="1"/>
    <col min="15620" max="15620" width="10.42578125" style="64" customWidth="1"/>
    <col min="15621" max="15621" width="13.5703125" style="64" customWidth="1"/>
    <col min="15622" max="15622" width="2.7109375" style="64" customWidth="1"/>
    <col min="15623" max="15623" width="16" style="64" customWidth="1"/>
    <col min="15624" max="15625" width="11.7109375" style="64" customWidth="1"/>
    <col min="15626" max="15627" width="9.7109375" style="64" customWidth="1"/>
    <col min="15628" max="15628" width="8" style="64" customWidth="1"/>
    <col min="15629" max="15629" width="10.42578125" style="64" customWidth="1"/>
    <col min="15630" max="15631" width="9.7109375" style="64" customWidth="1"/>
    <col min="15632" max="15632" width="12.85546875" style="64" customWidth="1"/>
    <col min="15633" max="15633" width="13.5703125" style="64" customWidth="1"/>
    <col min="15634" max="15634" width="13.28515625" style="64" customWidth="1"/>
    <col min="15635" max="15635" width="12.85546875" style="64" customWidth="1"/>
    <col min="15636" max="15873" width="9.140625" style="64"/>
    <col min="15874" max="15875" width="11" style="64" customWidth="1"/>
    <col min="15876" max="15876" width="10.42578125" style="64" customWidth="1"/>
    <col min="15877" max="15877" width="13.5703125" style="64" customWidth="1"/>
    <col min="15878" max="15878" width="2.7109375" style="64" customWidth="1"/>
    <col min="15879" max="15879" width="16" style="64" customWidth="1"/>
    <col min="15880" max="15881" width="11.7109375" style="64" customWidth="1"/>
    <col min="15882" max="15883" width="9.7109375" style="64" customWidth="1"/>
    <col min="15884" max="15884" width="8" style="64" customWidth="1"/>
    <col min="15885" max="15885" width="10.42578125" style="64" customWidth="1"/>
    <col min="15886" max="15887" width="9.7109375" style="64" customWidth="1"/>
    <col min="15888" max="15888" width="12.85546875" style="64" customWidth="1"/>
    <col min="15889" max="15889" width="13.5703125" style="64" customWidth="1"/>
    <col min="15890" max="15890" width="13.28515625" style="64" customWidth="1"/>
    <col min="15891" max="15891" width="12.85546875" style="64" customWidth="1"/>
    <col min="15892" max="16129" width="9.140625" style="64"/>
    <col min="16130" max="16131" width="11" style="64" customWidth="1"/>
    <col min="16132" max="16132" width="10.42578125" style="64" customWidth="1"/>
    <col min="16133" max="16133" width="13.5703125" style="64" customWidth="1"/>
    <col min="16134" max="16134" width="2.7109375" style="64" customWidth="1"/>
    <col min="16135" max="16135" width="16" style="64" customWidth="1"/>
    <col min="16136" max="16137" width="11.7109375" style="64" customWidth="1"/>
    <col min="16138" max="16139" width="9.7109375" style="64" customWidth="1"/>
    <col min="16140" max="16140" width="8" style="64" customWidth="1"/>
    <col min="16141" max="16141" width="10.42578125" style="64" customWidth="1"/>
    <col min="16142" max="16143" width="9.7109375" style="64" customWidth="1"/>
    <col min="16144" max="16144" width="12.85546875" style="64" customWidth="1"/>
    <col min="16145" max="16145" width="13.5703125" style="64" customWidth="1"/>
    <col min="16146" max="16146" width="13.28515625" style="64" customWidth="1"/>
    <col min="16147" max="16147" width="12.85546875" style="64" customWidth="1"/>
    <col min="16148" max="16384" width="9.140625" style="64"/>
  </cols>
  <sheetData>
    <row r="1" spans="1:19" s="57" customFormat="1" ht="18" x14ac:dyDescent="0.25">
      <c r="A1" s="187" t="s">
        <v>262</v>
      </c>
      <c r="B1" s="188"/>
      <c r="C1" s="188"/>
      <c r="D1" s="188"/>
      <c r="E1" s="188"/>
      <c r="F1" s="188"/>
      <c r="G1" s="188"/>
      <c r="H1" s="188"/>
      <c r="I1" s="188"/>
      <c r="J1" s="188"/>
      <c r="K1" s="188"/>
      <c r="L1" s="188"/>
      <c r="M1" s="188"/>
      <c r="N1" s="188"/>
      <c r="O1" s="188"/>
      <c r="P1" s="188"/>
      <c r="Q1" s="188"/>
      <c r="R1" s="188"/>
      <c r="S1" s="188"/>
    </row>
    <row r="2" spans="1:19" s="57" customFormat="1" ht="12.75" customHeight="1" x14ac:dyDescent="0.25">
      <c r="A2" s="58"/>
      <c r="B2" s="59"/>
      <c r="C2" s="59"/>
      <c r="D2" s="59"/>
      <c r="E2" s="60"/>
      <c r="F2" s="60"/>
      <c r="G2" s="60"/>
      <c r="H2" s="60"/>
      <c r="I2" s="60"/>
      <c r="J2" s="60"/>
    </row>
    <row r="3" spans="1:19" s="57" customFormat="1" ht="12.75" customHeight="1" x14ac:dyDescent="0.25">
      <c r="A3" s="58"/>
      <c r="B3" s="61"/>
      <c r="C3" s="61"/>
      <c r="D3" s="62"/>
      <c r="E3" s="63"/>
      <c r="F3" s="63"/>
      <c r="G3" s="58"/>
      <c r="H3" s="58"/>
      <c r="J3" s="64"/>
    </row>
    <row r="4" spans="1:19" s="57" customFormat="1" ht="15.75" customHeight="1" x14ac:dyDescent="0.25">
      <c r="A4" s="65" t="s">
        <v>148</v>
      </c>
      <c r="B4" s="65"/>
      <c r="C4" s="65"/>
      <c r="D4" s="65"/>
      <c r="E4" s="65"/>
      <c r="F4" s="65"/>
      <c r="G4" s="61"/>
      <c r="H4" s="65"/>
      <c r="K4" s="66" t="s">
        <v>149</v>
      </c>
      <c r="M4" s="59"/>
      <c r="N4" s="59"/>
      <c r="O4" s="60"/>
      <c r="P4" s="60"/>
      <c r="Q4" s="60"/>
      <c r="R4" s="60"/>
    </row>
    <row r="5" spans="1:19" ht="12.75" customHeight="1" x14ac:dyDescent="0.25">
      <c r="B5" s="63" t="s">
        <v>150</v>
      </c>
      <c r="C5" s="63"/>
      <c r="D5" s="63"/>
      <c r="G5" s="67">
        <f>'Data Entry'!C4</f>
        <v>0</v>
      </c>
      <c r="K5" s="68"/>
      <c r="L5" s="57"/>
      <c r="M5" s="59"/>
      <c r="N5" s="59"/>
      <c r="O5" s="60"/>
      <c r="P5" s="60"/>
      <c r="Q5" s="60"/>
      <c r="R5" s="60"/>
    </row>
    <row r="6" spans="1:19" ht="12.75" customHeight="1" x14ac:dyDescent="0.25">
      <c r="B6" s="63" t="s">
        <v>92</v>
      </c>
      <c r="C6" s="63"/>
      <c r="D6" s="63"/>
      <c r="G6" s="67">
        <f>'Data Entry'!C6</f>
        <v>0</v>
      </c>
      <c r="K6" s="58"/>
      <c r="L6" s="57"/>
      <c r="M6" s="165" t="s">
        <v>154</v>
      </c>
      <c r="N6" s="166" t="s">
        <v>245</v>
      </c>
      <c r="O6" s="167" t="str">
        <f>'Federal Tax Calculation'!B2</f>
        <v>N</v>
      </c>
      <c r="P6" s="234" t="s">
        <v>246</v>
      </c>
      <c r="Q6" s="235"/>
      <c r="R6" s="168" t="str">
        <f>'Federal Tax Calculation'!B7</f>
        <v>2020 or Later</v>
      </c>
    </row>
    <row r="7" spans="1:19" ht="12.75" customHeight="1" x14ac:dyDescent="0.25">
      <c r="B7" s="63" t="s">
        <v>94</v>
      </c>
      <c r="G7" s="67">
        <f>'Data Entry'!C10</f>
        <v>0</v>
      </c>
      <c r="I7" s="64" t="s">
        <v>88</v>
      </c>
      <c r="K7" s="58"/>
      <c r="L7" s="57"/>
      <c r="M7" s="159"/>
      <c r="N7" s="160" t="s">
        <v>151</v>
      </c>
      <c r="O7" s="160"/>
      <c r="P7" s="236" t="s">
        <v>152</v>
      </c>
      <c r="Q7" s="237"/>
      <c r="R7" s="161" t="s">
        <v>153</v>
      </c>
    </row>
    <row r="8" spans="1:19" ht="12.75" customHeight="1" x14ac:dyDescent="0.25">
      <c r="B8" s="70" t="s">
        <v>155</v>
      </c>
      <c r="C8" s="70"/>
      <c r="D8" s="70"/>
      <c r="E8" s="70"/>
      <c r="F8" s="70"/>
      <c r="G8" s="71">
        <f>SUM(G5:G7)</f>
        <v>0</v>
      </c>
      <c r="K8" s="63"/>
      <c r="L8" s="72"/>
      <c r="M8" s="162" t="s">
        <v>156</v>
      </c>
      <c r="N8" s="163" t="str">
        <f>IF('Data Entry'!C39="S","Single",IF('Data Entry'!C39="J","Joint","Error"))</f>
        <v>Single</v>
      </c>
      <c r="O8" s="163"/>
      <c r="P8" s="238">
        <f>'Data Entry'!C41</f>
        <v>0</v>
      </c>
      <c r="Q8" s="239"/>
      <c r="R8" s="164">
        <f>'Data Entry'!C43</f>
        <v>0</v>
      </c>
    </row>
    <row r="9" spans="1:19" ht="12.75" customHeight="1" x14ac:dyDescent="0.25">
      <c r="B9" s="70" t="s">
        <v>157</v>
      </c>
      <c r="C9" s="63"/>
      <c r="G9" s="71" t="e">
        <f>E32</f>
        <v>#DIV/0!</v>
      </c>
      <c r="K9" s="63"/>
      <c r="L9" s="63"/>
      <c r="M9" s="63"/>
      <c r="N9" s="58"/>
      <c r="O9" s="58"/>
      <c r="P9" s="58"/>
      <c r="Q9" s="58"/>
      <c r="R9" s="58"/>
    </row>
    <row r="10" spans="1:19" ht="12.75" customHeight="1" x14ac:dyDescent="0.25">
      <c r="B10" s="63" t="s">
        <v>130</v>
      </c>
      <c r="C10" s="63"/>
      <c r="G10" s="74">
        <f>'Data Entry'!C81</f>
        <v>0</v>
      </c>
      <c r="K10" s="63"/>
      <c r="L10" s="63"/>
      <c r="M10" s="63"/>
      <c r="N10" s="62" t="s">
        <v>158</v>
      </c>
      <c r="O10" s="62"/>
      <c r="P10" s="240" t="str">
        <f>IF(N11="y","Year of Birth", " ")</f>
        <v>Year of Birth</v>
      </c>
      <c r="Q10" s="240"/>
      <c r="R10" s="62" t="str">
        <f>IF(N11="y","Age"," ")</f>
        <v>Age</v>
      </c>
    </row>
    <row r="11" spans="1:19" ht="12.75" customHeight="1" x14ac:dyDescent="0.25">
      <c r="B11" s="58" t="s">
        <v>133</v>
      </c>
      <c r="C11" s="58"/>
      <c r="G11" s="74">
        <f>'Data Entry'!C83</f>
        <v>0</v>
      </c>
      <c r="K11" s="63"/>
      <c r="L11" s="63"/>
      <c r="M11" s="73" t="s">
        <v>159</v>
      </c>
      <c r="N11" s="75" t="str">
        <f>'Data Entry'!C50</f>
        <v>Y</v>
      </c>
      <c r="O11" s="75"/>
      <c r="P11" s="241">
        <f>IF(N11="Y",'Data Entry'!C56," ")</f>
        <v>1975</v>
      </c>
      <c r="Q11" s="241"/>
      <c r="R11" s="69">
        <f>IF(N11="Y",2020-P11," ")</f>
        <v>45</v>
      </c>
    </row>
    <row r="12" spans="1:19" ht="12.75" customHeight="1" x14ac:dyDescent="0.25">
      <c r="B12" s="58" t="s">
        <v>134</v>
      </c>
      <c r="C12" s="58"/>
      <c r="G12" s="67">
        <f>'Data Entry'!C85</f>
        <v>0</v>
      </c>
      <c r="K12" s="58"/>
      <c r="L12" s="58"/>
      <c r="M12" s="58"/>
      <c r="N12" s="58"/>
      <c r="O12" s="58"/>
      <c r="P12" s="58"/>
      <c r="Q12" s="58"/>
      <c r="R12" s="58"/>
    </row>
    <row r="13" spans="1:19" ht="12.75" customHeight="1" x14ac:dyDescent="0.25">
      <c r="B13" s="58" t="s">
        <v>160</v>
      </c>
      <c r="C13" s="58"/>
      <c r="G13" s="74">
        <f>'Data Entry'!C87</f>
        <v>0</v>
      </c>
      <c r="K13" s="58"/>
      <c r="L13" s="61"/>
      <c r="M13" s="61" t="s">
        <v>161</v>
      </c>
      <c r="N13" s="76" t="str">
        <f>'Data Entry'!C46</f>
        <v>S</v>
      </c>
      <c r="O13" s="76"/>
      <c r="P13" s="58" t="s">
        <v>162</v>
      </c>
      <c r="R13" s="58"/>
    </row>
    <row r="14" spans="1:19" ht="12.75" customHeight="1" x14ac:dyDescent="0.25">
      <c r="B14" s="58" t="s">
        <v>163</v>
      </c>
      <c r="C14" s="58"/>
      <c r="G14" s="74">
        <f>'Data Entry'!C90</f>
        <v>0</v>
      </c>
      <c r="M14" s="73"/>
      <c r="N14" s="69"/>
      <c r="O14" s="69"/>
      <c r="P14" s="69"/>
      <c r="Q14" s="77"/>
      <c r="R14" s="78"/>
    </row>
    <row r="15" spans="1:19" ht="12.75" customHeight="1" x14ac:dyDescent="0.25">
      <c r="B15" s="58" t="s">
        <v>115</v>
      </c>
      <c r="C15" s="58"/>
      <c r="G15" s="74">
        <f>IF(N16="y",(ROUND((G6+G5+P30)*P16,2)),0)</f>
        <v>0</v>
      </c>
      <c r="M15" s="58"/>
      <c r="N15" s="61" t="s">
        <v>164</v>
      </c>
      <c r="O15" s="61"/>
      <c r="P15" s="62" t="s">
        <v>165</v>
      </c>
      <c r="Q15" s="61" t="s">
        <v>166</v>
      </c>
      <c r="R15" s="78"/>
    </row>
    <row r="16" spans="1:19" ht="12.75" customHeight="1" x14ac:dyDescent="0.25">
      <c r="B16" s="58" t="s">
        <v>167</v>
      </c>
      <c r="G16" s="74">
        <f>ROUND((G5+G6)*P17,2)</f>
        <v>0</v>
      </c>
      <c r="M16" s="61" t="s">
        <v>115</v>
      </c>
      <c r="N16" s="75" t="str">
        <f>'Data Entry'!C60</f>
        <v>Y</v>
      </c>
      <c r="O16" s="69"/>
      <c r="P16" s="79">
        <f>'Data Entry'!C62</f>
        <v>0.06</v>
      </c>
      <c r="Q16" s="77"/>
      <c r="R16" s="78"/>
    </row>
    <row r="17" spans="1:19" ht="12.75" customHeight="1" x14ac:dyDescent="0.25">
      <c r="B17" s="58" t="s">
        <v>168</v>
      </c>
      <c r="C17" s="58"/>
      <c r="G17" s="74">
        <f>IF(N18="Y",ROUND(P18*G8,2),0)</f>
        <v>0</v>
      </c>
      <c r="M17" s="61" t="s">
        <v>167</v>
      </c>
      <c r="N17" s="75"/>
      <c r="O17" s="69"/>
      <c r="P17" s="79">
        <f>'Data Entry'!C64</f>
        <v>0</v>
      </c>
      <c r="Q17" s="77"/>
      <c r="R17" s="78"/>
    </row>
    <row r="18" spans="1:19" ht="12.75" customHeight="1" x14ac:dyDescent="0.25">
      <c r="B18" s="58" t="s">
        <v>169</v>
      </c>
      <c r="C18" s="58"/>
      <c r="G18" s="74">
        <f>IF(P19&gt;0,(ROUND(P19*G8,2)+Q19),Q19)</f>
        <v>0</v>
      </c>
      <c r="M18" s="61" t="s">
        <v>170</v>
      </c>
      <c r="N18" s="75" t="str">
        <f>'Data Entry'!C68</f>
        <v>N</v>
      </c>
      <c r="O18" s="75"/>
      <c r="P18" s="79">
        <f>'Data Entry'!C70</f>
        <v>0</v>
      </c>
      <c r="Q18" s="80"/>
    </row>
    <row r="19" spans="1:19" ht="12.75" customHeight="1" x14ac:dyDescent="0.25">
      <c r="B19" s="58" t="s">
        <v>171</v>
      </c>
      <c r="C19" s="58"/>
      <c r="G19" s="74">
        <f>IF(P20&gt;0,ROUND((P20*G8)+Q20,2),Q20)</f>
        <v>0</v>
      </c>
      <c r="M19" s="73" t="s">
        <v>172</v>
      </c>
      <c r="N19" s="81"/>
      <c r="O19" s="81"/>
      <c r="P19" s="79">
        <f>'Data Entry'!C79</f>
        <v>0</v>
      </c>
      <c r="Q19" s="80">
        <f>'Data Entry'!C77</f>
        <v>0</v>
      </c>
    </row>
    <row r="20" spans="1:19" ht="12.75" customHeight="1" x14ac:dyDescent="0.25">
      <c r="B20" s="58" t="s">
        <v>139</v>
      </c>
      <c r="C20" s="58"/>
      <c r="G20" s="74">
        <f>'Data Entry'!C92</f>
        <v>0</v>
      </c>
      <c r="M20" s="61" t="s">
        <v>173</v>
      </c>
      <c r="N20" s="82"/>
      <c r="O20" s="82"/>
      <c r="P20" s="83">
        <f>'Data Entry'!C75</f>
        <v>0</v>
      </c>
      <c r="Q20" s="80">
        <f>'Data Entry'!C73</f>
        <v>0</v>
      </c>
    </row>
    <row r="21" spans="1:19" ht="12.75" customHeight="1" x14ac:dyDescent="0.25">
      <c r="B21" s="58" t="s">
        <v>174</v>
      </c>
      <c r="C21" s="58"/>
      <c r="G21" s="74">
        <f>'Data Entry'!C94</f>
        <v>0</v>
      </c>
      <c r="P21" s="84"/>
      <c r="Q21" s="84"/>
      <c r="R21" s="84"/>
    </row>
    <row r="22" spans="1:19" ht="12.75" customHeight="1" x14ac:dyDescent="0.25">
      <c r="B22" s="63" t="s">
        <v>175</v>
      </c>
      <c r="C22" s="63"/>
      <c r="G22" s="67">
        <f>'Data Entry'!C103</f>
        <v>0</v>
      </c>
      <c r="P22" s="84"/>
      <c r="Q22" s="84"/>
      <c r="R22" s="84"/>
    </row>
    <row r="23" spans="1:19" x14ac:dyDescent="0.25">
      <c r="B23" s="70" t="s">
        <v>176</v>
      </c>
      <c r="C23" s="70"/>
      <c r="D23" s="70"/>
      <c r="E23" s="70"/>
      <c r="F23" s="70"/>
      <c r="G23" s="71">
        <f>SUM(G10:G22)</f>
        <v>0</v>
      </c>
      <c r="H23" s="85"/>
    </row>
    <row r="24" spans="1:19" x14ac:dyDescent="0.25">
      <c r="B24" s="86" t="s">
        <v>177</v>
      </c>
      <c r="C24" s="86"/>
      <c r="D24" s="87"/>
      <c r="E24" s="87"/>
      <c r="F24" s="87"/>
      <c r="G24" s="88" t="e">
        <f>G8-G9-G23</f>
        <v>#DIV/0!</v>
      </c>
      <c r="H24" s="85"/>
    </row>
    <row r="26" spans="1:19" s="90" customFormat="1" ht="15.75" x14ac:dyDescent="0.25">
      <c r="A26" s="89" t="s">
        <v>178</v>
      </c>
      <c r="D26" s="89"/>
      <c r="K26" s="89" t="s">
        <v>179</v>
      </c>
      <c r="L26" s="89"/>
      <c r="M26" s="89"/>
      <c r="N26" s="89"/>
    </row>
    <row r="27" spans="1:19" ht="45" x14ac:dyDescent="0.25">
      <c r="E27" s="91" t="s">
        <v>180</v>
      </c>
      <c r="F27" s="91"/>
      <c r="G27" s="92" t="s">
        <v>181</v>
      </c>
      <c r="P27" s="92" t="s">
        <v>182</v>
      </c>
      <c r="Q27" s="93" t="s">
        <v>183</v>
      </c>
      <c r="R27" s="92" t="s">
        <v>184</v>
      </c>
      <c r="S27" s="92" t="s">
        <v>185</v>
      </c>
    </row>
    <row r="28" spans="1:19" x14ac:dyDescent="0.25">
      <c r="B28" s="64" t="s">
        <v>186</v>
      </c>
      <c r="E28" s="143" t="e">
        <f>IF(R6="2019 or Earlier",'Federal Tax Calculation'!C41,IF(AND(R6="2020 or Later",O6="Y"),'Federal Tax Calculation'!D41,IF(AND(R6="2020 or Later",O6="N"),'Federal Tax Calculation'!C41,"Error")))</f>
        <v>#DIV/0!</v>
      </c>
      <c r="F28" s="143"/>
      <c r="G28" s="94">
        <f>P39</f>
        <v>0</v>
      </c>
      <c r="L28" s="64" t="s">
        <v>155</v>
      </c>
      <c r="P28" s="94">
        <f>G8</f>
        <v>0</v>
      </c>
      <c r="Q28" s="94">
        <f>P28</f>
        <v>0</v>
      </c>
      <c r="R28" s="95">
        <f>IF(N13="S",P28,0)</f>
        <v>0</v>
      </c>
      <c r="S28" s="94">
        <f>IF(OR(N13="S",N13="M"),P28,0)</f>
        <v>0</v>
      </c>
    </row>
    <row r="29" spans="1:19" x14ac:dyDescent="0.25">
      <c r="B29" s="64" t="s">
        <v>187</v>
      </c>
      <c r="E29" s="94">
        <f>S55</f>
        <v>0</v>
      </c>
      <c r="F29" s="94"/>
      <c r="G29" s="94">
        <f>Q39</f>
        <v>0</v>
      </c>
      <c r="L29" s="96" t="s">
        <v>188</v>
      </c>
      <c r="M29" s="96"/>
      <c r="N29" s="96"/>
      <c r="O29" s="96"/>
      <c r="P29" s="97">
        <f>'TGL Calc and Values'!F14</f>
        <v>0</v>
      </c>
      <c r="Q29" s="94">
        <f>P29</f>
        <v>0</v>
      </c>
      <c r="R29" s="94">
        <f>P29</f>
        <v>0</v>
      </c>
      <c r="S29" s="94">
        <f>P29</f>
        <v>0</v>
      </c>
    </row>
    <row r="30" spans="1:19" x14ac:dyDescent="0.25">
      <c r="B30" s="64" t="s">
        <v>189</v>
      </c>
      <c r="E30" s="94">
        <f>I64</f>
        <v>0</v>
      </c>
      <c r="F30" s="94"/>
      <c r="G30" s="94">
        <f>R39</f>
        <v>0</v>
      </c>
      <c r="L30" s="98" t="s">
        <v>190</v>
      </c>
      <c r="P30" s="94">
        <f>'Data Entry'!C99</f>
        <v>0</v>
      </c>
      <c r="Q30" s="94">
        <f t="shared" ref="Q30:Q36" si="0">P30</f>
        <v>0</v>
      </c>
      <c r="R30" s="94">
        <f>P30</f>
        <v>0</v>
      </c>
      <c r="S30" s="94">
        <f>P30</f>
        <v>0</v>
      </c>
    </row>
    <row r="31" spans="1:19" x14ac:dyDescent="0.25">
      <c r="B31" s="64" t="s">
        <v>191</v>
      </c>
      <c r="E31" s="99">
        <f>S66</f>
        <v>0</v>
      </c>
      <c r="F31" s="94"/>
      <c r="G31" s="94">
        <f>S39</f>
        <v>0</v>
      </c>
      <c r="L31" s="98" t="s">
        <v>192</v>
      </c>
      <c r="M31" s="98"/>
      <c r="N31" s="98"/>
      <c r="O31" s="96"/>
      <c r="P31" s="97">
        <f>SUM(G10:G12)</f>
        <v>0</v>
      </c>
      <c r="Q31" s="94">
        <f t="shared" si="0"/>
        <v>0</v>
      </c>
      <c r="R31" s="94">
        <f>P31</f>
        <v>0</v>
      </c>
      <c r="S31" s="94">
        <f>P31</f>
        <v>0</v>
      </c>
    </row>
    <row r="32" spans="1:19" x14ac:dyDescent="0.25">
      <c r="B32" s="64" t="s">
        <v>193</v>
      </c>
      <c r="E32" s="100" t="e">
        <f>SUM(E28:E31)</f>
        <v>#DIV/0!</v>
      </c>
      <c r="F32" s="94"/>
      <c r="G32" s="94"/>
      <c r="L32" s="98" t="s">
        <v>194</v>
      </c>
      <c r="M32" s="98"/>
      <c r="N32" s="98"/>
      <c r="O32" s="96"/>
      <c r="P32" s="97">
        <f>SUM(G13:G14)</f>
        <v>0</v>
      </c>
      <c r="Q32" s="94">
        <f t="shared" si="0"/>
        <v>0</v>
      </c>
      <c r="R32" s="94">
        <f>P32</f>
        <v>0</v>
      </c>
      <c r="S32" s="94">
        <f>P32</f>
        <v>0</v>
      </c>
    </row>
    <row r="33" spans="1:19" x14ac:dyDescent="0.25">
      <c r="E33" s="94"/>
      <c r="F33" s="94"/>
      <c r="G33" s="94"/>
      <c r="L33" s="98" t="s">
        <v>195</v>
      </c>
      <c r="M33" s="98"/>
      <c r="N33" s="98"/>
      <c r="O33" s="96"/>
      <c r="P33" s="97">
        <f>G17</f>
        <v>0</v>
      </c>
      <c r="Q33" s="94">
        <f t="shared" si="0"/>
        <v>0</v>
      </c>
      <c r="R33" s="94"/>
      <c r="S33" s="94"/>
    </row>
    <row r="34" spans="1:19" x14ac:dyDescent="0.25">
      <c r="E34" s="94"/>
      <c r="F34" s="94"/>
      <c r="G34" s="94"/>
      <c r="L34" s="101" t="s">
        <v>196</v>
      </c>
      <c r="M34" s="98"/>
      <c r="N34" s="98"/>
      <c r="O34" s="96"/>
      <c r="P34" s="97">
        <f>G18</f>
        <v>0</v>
      </c>
      <c r="Q34" s="94">
        <f t="shared" si="0"/>
        <v>0</v>
      </c>
      <c r="R34" s="94"/>
      <c r="S34" s="94"/>
    </row>
    <row r="35" spans="1:19" x14ac:dyDescent="0.25">
      <c r="E35" s="94"/>
      <c r="F35" s="94"/>
      <c r="G35" s="94"/>
      <c r="L35" s="101" t="s">
        <v>197</v>
      </c>
      <c r="M35" s="98"/>
      <c r="N35" s="98"/>
      <c r="O35" s="96"/>
      <c r="P35" s="97">
        <f>G19</f>
        <v>0</v>
      </c>
      <c r="Q35" s="94">
        <f t="shared" si="0"/>
        <v>0</v>
      </c>
      <c r="R35" s="94"/>
      <c r="S35" s="94"/>
    </row>
    <row r="36" spans="1:19" x14ac:dyDescent="0.25">
      <c r="E36" s="94"/>
      <c r="F36" s="94"/>
      <c r="G36" s="94"/>
      <c r="L36" s="101" t="s">
        <v>198</v>
      </c>
      <c r="M36" s="98"/>
      <c r="N36" s="98"/>
      <c r="O36" s="96"/>
      <c r="P36" s="97">
        <f>G20</f>
        <v>0</v>
      </c>
      <c r="Q36" s="94">
        <f t="shared" si="0"/>
        <v>0</v>
      </c>
      <c r="R36" s="94">
        <f>P36</f>
        <v>0</v>
      </c>
      <c r="S36" s="94">
        <f>P36</f>
        <v>0</v>
      </c>
    </row>
    <row r="37" spans="1:19" x14ac:dyDescent="0.25">
      <c r="E37" s="94"/>
      <c r="F37" s="94"/>
      <c r="G37" s="94"/>
      <c r="L37" s="98" t="s">
        <v>199</v>
      </c>
      <c r="M37" s="98"/>
      <c r="N37" s="98"/>
      <c r="O37" s="96"/>
      <c r="P37" s="94">
        <f>G15</f>
        <v>0</v>
      </c>
      <c r="Q37" s="94"/>
      <c r="R37" s="94"/>
      <c r="S37" s="94"/>
    </row>
    <row r="38" spans="1:19" x14ac:dyDescent="0.25">
      <c r="E38" s="94"/>
      <c r="F38" s="94"/>
      <c r="G38" s="94"/>
      <c r="L38" s="98" t="s">
        <v>200</v>
      </c>
      <c r="M38" s="98"/>
      <c r="N38" s="98"/>
      <c r="O38" s="96"/>
      <c r="P38" s="94">
        <f>G16</f>
        <v>0</v>
      </c>
      <c r="Q38" s="94"/>
      <c r="R38" s="94"/>
      <c r="S38" s="94"/>
    </row>
    <row r="39" spans="1:19" x14ac:dyDescent="0.25">
      <c r="E39" s="94"/>
      <c r="F39" s="94"/>
      <c r="G39" s="94"/>
      <c r="P39" s="102">
        <f>P28+P29+P30-SUM(P31:P38)</f>
        <v>0</v>
      </c>
      <c r="Q39" s="102">
        <f>Q28+Q29+Q30-SUM(Q31:Q36)</f>
        <v>0</v>
      </c>
      <c r="R39" s="102">
        <f>IF(N13="S",IF(R28+R29+R30-R31-R32-R36&lt;132300,R28+R29+R30-R31-R32-R36,132900),0)</f>
        <v>0</v>
      </c>
      <c r="S39" s="102">
        <f>IF(OR(N13="S",N13="M"),S28+S29+S30-S31-S32-S36,0)</f>
        <v>0</v>
      </c>
    </row>
    <row r="42" spans="1:19" ht="15.75" x14ac:dyDescent="0.25">
      <c r="A42" s="89" t="s">
        <v>201</v>
      </c>
      <c r="K42" s="89" t="s">
        <v>202</v>
      </c>
      <c r="L42" s="89"/>
    </row>
    <row r="43" spans="1:19" x14ac:dyDescent="0.25">
      <c r="D43" s="70"/>
      <c r="G43" s="103"/>
      <c r="H43" s="103"/>
      <c r="I43" s="104"/>
      <c r="O43" s="70"/>
      <c r="Q43" s="103" t="s">
        <v>151</v>
      </c>
      <c r="R43" s="103" t="s">
        <v>152</v>
      </c>
      <c r="S43" s="104" t="s">
        <v>203</v>
      </c>
    </row>
    <row r="44" spans="1:19" x14ac:dyDescent="0.25">
      <c r="B44" s="170" t="s">
        <v>259</v>
      </c>
      <c r="C44" s="78"/>
      <c r="D44" s="78" t="str">
        <f>R6</f>
        <v>2020 or Later</v>
      </c>
      <c r="E44" s="78"/>
      <c r="F44" s="78"/>
      <c r="G44" s="105"/>
      <c r="H44" s="106"/>
      <c r="I44" s="97"/>
      <c r="J44" s="78"/>
      <c r="L44" s="58" t="s">
        <v>204</v>
      </c>
      <c r="M44" s="78"/>
      <c r="N44" s="78"/>
      <c r="O44" s="78"/>
      <c r="P44" s="78"/>
      <c r="Q44" s="105" t="str">
        <f>LEFT(N8,1)</f>
        <v>S</v>
      </c>
      <c r="R44" s="106">
        <f>P8</f>
        <v>0</v>
      </c>
      <c r="S44" s="97">
        <f>Q39</f>
        <v>0</v>
      </c>
    </row>
    <row r="45" spans="1:19" x14ac:dyDescent="0.25">
      <c r="B45" s="169" t="s">
        <v>258</v>
      </c>
      <c r="C45" s="78"/>
      <c r="D45" s="78"/>
      <c r="E45" s="78"/>
      <c r="F45" s="78"/>
      <c r="G45" s="105"/>
      <c r="H45" s="106"/>
      <c r="I45" s="97"/>
      <c r="J45" s="78"/>
      <c r="L45" s="78"/>
      <c r="M45" s="78"/>
      <c r="N45" s="78"/>
      <c r="O45" s="78"/>
      <c r="P45" s="78"/>
      <c r="Q45" s="105"/>
      <c r="R45" s="106"/>
      <c r="S45" s="97"/>
    </row>
    <row r="46" spans="1:19" x14ac:dyDescent="0.25">
      <c r="E46" s="107"/>
      <c r="F46" s="107"/>
      <c r="H46" s="91"/>
      <c r="I46" s="91"/>
      <c r="L46" s="84" t="s">
        <v>88</v>
      </c>
      <c r="M46" s="84"/>
      <c r="N46" s="84"/>
      <c r="O46" s="84"/>
      <c r="P46" s="107" t="s">
        <v>205</v>
      </c>
      <c r="R46" s="91" t="s">
        <v>203</v>
      </c>
      <c r="S46" s="91" t="s">
        <v>180</v>
      </c>
    </row>
    <row r="47" spans="1:19" x14ac:dyDescent="0.25">
      <c r="C47" s="108"/>
      <c r="E47" s="109"/>
      <c r="F47" s="109"/>
      <c r="G47" s="84"/>
      <c r="H47" s="97"/>
      <c r="I47" s="94"/>
      <c r="N47" s="91" t="s">
        <v>207</v>
      </c>
      <c r="P47" s="109">
        <v>0</v>
      </c>
      <c r="Q47" s="84" t="s">
        <v>206</v>
      </c>
      <c r="R47" s="97">
        <f>IF(ROUND(86.53846*R44,2)&lt;S44,ROUND(86.53846*R44,2),S44)</f>
        <v>0</v>
      </c>
      <c r="S47" s="94">
        <f>ROUND(P47*R47,2)</f>
        <v>0</v>
      </c>
    </row>
    <row r="48" spans="1:19" x14ac:dyDescent="0.25">
      <c r="D48" s="110"/>
      <c r="E48" s="109"/>
      <c r="F48" s="109"/>
      <c r="G48" s="84"/>
      <c r="H48" s="97"/>
      <c r="I48" s="94"/>
      <c r="J48" s="94"/>
      <c r="O48" s="110">
        <f>IF(Q44="s",ROUND(3500/26,2),(IF(Q44="j",ROUND(8000/26,2),"error")))</f>
        <v>134.62</v>
      </c>
      <c r="P48" s="109">
        <v>0</v>
      </c>
      <c r="Q48" s="84" t="s">
        <v>206</v>
      </c>
      <c r="R48" s="97">
        <f>IF(S44-R47&lt;O48,S44-R47,O48)</f>
        <v>0</v>
      </c>
      <c r="S48" s="94">
        <f>ROUND(P48*R48,2)</f>
        <v>0</v>
      </c>
    </row>
    <row r="49" spans="1:19" x14ac:dyDescent="0.25">
      <c r="D49" s="110"/>
      <c r="E49" s="109"/>
      <c r="F49" s="109"/>
      <c r="G49" s="84"/>
      <c r="H49" s="97"/>
      <c r="I49" s="94"/>
      <c r="O49" s="110">
        <f>IF(Q44="s",ROUND((18500-3500)/26,2),(IF(Q44="j",ROUND((38000-8000)/26,2),"error")))</f>
        <v>576.91999999999996</v>
      </c>
      <c r="P49" s="109">
        <v>3.1E-2</v>
      </c>
      <c r="Q49" s="84" t="s">
        <v>206</v>
      </c>
      <c r="R49" s="97">
        <f>IF(S44-R47-R48&lt;O49,S44-R47-R48,O49)</f>
        <v>0</v>
      </c>
      <c r="S49" s="94">
        <f>ROUND(P49*R49,2)</f>
        <v>0</v>
      </c>
    </row>
    <row r="50" spans="1:19" x14ac:dyDescent="0.25">
      <c r="D50" s="110"/>
      <c r="E50" s="109"/>
      <c r="F50" s="109"/>
      <c r="G50" s="84"/>
      <c r="H50" s="97"/>
      <c r="I50" s="94"/>
      <c r="O50" s="110">
        <f>IF(Q44="s",ROUND((33500-18500)/26,2),(IF(Q44="j",ROUND((68000-38000)/26,2),"error")))</f>
        <v>576.91999999999996</v>
      </c>
      <c r="P50" s="109">
        <v>5.2499999999999998E-2</v>
      </c>
      <c r="Q50" s="84" t="s">
        <v>206</v>
      </c>
      <c r="R50" s="97">
        <f>IF(S44-R47-R48-R49&lt;O50,S44-R47-R48-R49,O50)</f>
        <v>0</v>
      </c>
      <c r="S50" s="94">
        <f>ROUND(P50*R50,2)</f>
        <v>0</v>
      </c>
    </row>
    <row r="51" spans="1:19" x14ac:dyDescent="0.25">
      <c r="D51" s="110"/>
      <c r="E51" s="109"/>
      <c r="F51" s="109"/>
      <c r="G51" s="84"/>
      <c r="H51" s="97"/>
      <c r="I51" s="94"/>
      <c r="O51" s="84" t="s">
        <v>208</v>
      </c>
      <c r="P51" s="109">
        <v>5.7000000000000002E-2</v>
      </c>
      <c r="Q51" s="106" t="s">
        <v>206</v>
      </c>
      <c r="R51" s="99">
        <f>S44-R47-R48-R49-R50</f>
        <v>0</v>
      </c>
      <c r="S51" s="99">
        <f>ROUND(P51*R51,2)</f>
        <v>0</v>
      </c>
    </row>
    <row r="52" spans="1:19" x14ac:dyDescent="0.25">
      <c r="D52" s="110"/>
      <c r="E52" s="109"/>
      <c r="F52" s="109"/>
      <c r="G52" s="84"/>
      <c r="H52" s="97"/>
      <c r="I52" s="94"/>
      <c r="Q52" s="69"/>
      <c r="R52" s="94">
        <f>SUM(R47:R51)</f>
        <v>0</v>
      </c>
      <c r="S52" s="94">
        <f>SUM(S47:S51)</f>
        <v>0</v>
      </c>
    </row>
    <row r="53" spans="1:19" x14ac:dyDescent="0.25">
      <c r="D53" s="110"/>
      <c r="E53" s="109"/>
      <c r="F53" s="109"/>
      <c r="G53" s="84"/>
      <c r="H53" s="97"/>
      <c r="I53" s="94"/>
      <c r="Q53" s="69" t="s">
        <v>209</v>
      </c>
      <c r="R53" s="94"/>
      <c r="S53" s="111">
        <f>R8</f>
        <v>0</v>
      </c>
    </row>
    <row r="54" spans="1:19" x14ac:dyDescent="0.25">
      <c r="D54" s="110"/>
      <c r="E54" s="109"/>
      <c r="G54" s="106"/>
      <c r="H54" s="97"/>
      <c r="I54" s="97"/>
      <c r="L54" s="64" t="s">
        <v>88</v>
      </c>
      <c r="Q54" s="95"/>
      <c r="S54" s="94">
        <f>S52+S53</f>
        <v>0</v>
      </c>
    </row>
    <row r="55" spans="1:19" x14ac:dyDescent="0.25">
      <c r="D55" s="112"/>
      <c r="E55" s="109"/>
      <c r="F55" s="109"/>
      <c r="G55" s="84"/>
      <c r="H55" s="97"/>
      <c r="I55" s="94"/>
      <c r="L55" s="64" t="s">
        <v>88</v>
      </c>
      <c r="Q55" s="95" t="s">
        <v>210</v>
      </c>
      <c r="S55" s="94">
        <f>ROUND(S54,0)</f>
        <v>0</v>
      </c>
    </row>
    <row r="56" spans="1:19" x14ac:dyDescent="0.25">
      <c r="D56" s="110"/>
      <c r="E56" s="109"/>
      <c r="F56" s="109"/>
      <c r="G56" s="94"/>
      <c r="H56" s="94"/>
      <c r="I56" s="94"/>
    </row>
    <row r="57" spans="1:19" x14ac:dyDescent="0.25">
      <c r="D57" s="110"/>
      <c r="E57" s="109"/>
      <c r="F57" s="109"/>
      <c r="G57" s="113"/>
      <c r="H57" s="94"/>
      <c r="I57" s="94"/>
      <c r="Q57" s="95"/>
    </row>
    <row r="58" spans="1:19" x14ac:dyDescent="0.25">
      <c r="G58" s="94"/>
      <c r="H58" s="94"/>
      <c r="I58" s="94"/>
    </row>
    <row r="60" spans="1:19" x14ac:dyDescent="0.25">
      <c r="G60" s="94"/>
      <c r="H60" s="94"/>
    </row>
    <row r="62" spans="1:19" ht="15.75" x14ac:dyDescent="0.25">
      <c r="A62" s="89" t="s">
        <v>211</v>
      </c>
      <c r="D62" s="70"/>
      <c r="K62" s="89" t="s">
        <v>212</v>
      </c>
      <c r="L62" s="89"/>
      <c r="M62" s="70"/>
      <c r="N62" s="70"/>
      <c r="P62" s="94"/>
      <c r="Q62" s="94"/>
    </row>
    <row r="63" spans="1:19" ht="45" x14ac:dyDescent="0.25">
      <c r="E63" s="107" t="s">
        <v>205</v>
      </c>
      <c r="F63" s="107"/>
      <c r="H63" s="92" t="s">
        <v>184</v>
      </c>
      <c r="I63" s="91" t="s">
        <v>180</v>
      </c>
      <c r="P63" s="107" t="s">
        <v>205</v>
      </c>
      <c r="R63" s="92" t="s">
        <v>185</v>
      </c>
      <c r="S63" s="91" t="s">
        <v>180</v>
      </c>
    </row>
    <row r="64" spans="1:19" x14ac:dyDescent="0.25">
      <c r="E64" s="109">
        <v>6.2E-2</v>
      </c>
      <c r="F64" s="109"/>
      <c r="G64" s="84" t="s">
        <v>206</v>
      </c>
      <c r="H64" s="94">
        <f>R39</f>
        <v>0</v>
      </c>
      <c r="I64" s="94">
        <f>ROUND(H64*E64,2)</f>
        <v>0</v>
      </c>
      <c r="P64" s="109">
        <v>1.4500000000000001E-2</v>
      </c>
      <c r="Q64" s="84" t="s">
        <v>206</v>
      </c>
      <c r="R64" s="94">
        <f>S39</f>
        <v>0</v>
      </c>
      <c r="S64" s="94">
        <f>ROUND(R64*P64,2)</f>
        <v>0</v>
      </c>
    </row>
    <row r="65" spans="1:19" ht="15" customHeight="1" x14ac:dyDescent="0.25">
      <c r="G65" s="94"/>
      <c r="H65" s="94"/>
      <c r="P65" s="114">
        <v>8.9999999999999993E-3</v>
      </c>
      <c r="Q65" s="84" t="s">
        <v>206</v>
      </c>
      <c r="R65" s="94">
        <f>IF(S39&gt;200000,S39-200000,0)</f>
        <v>0</v>
      </c>
      <c r="S65" s="115">
        <f>ROUND(R65*P65,2)</f>
        <v>0</v>
      </c>
    </row>
    <row r="66" spans="1:19" x14ac:dyDescent="0.25">
      <c r="G66" s="94"/>
      <c r="H66" s="94"/>
      <c r="S66" s="94">
        <f>SUM(S64:S65)</f>
        <v>0</v>
      </c>
    </row>
    <row r="68" spans="1:19" ht="15.75" x14ac:dyDescent="0.25">
      <c r="A68" s="90" t="s">
        <v>213</v>
      </c>
      <c r="G68" s="94"/>
      <c r="H68" s="94"/>
    </row>
    <row r="69" spans="1:19" ht="15.75" thickBot="1" x14ac:dyDescent="0.3">
      <c r="G69" s="94"/>
      <c r="H69" s="94"/>
    </row>
    <row r="70" spans="1:19" ht="16.5" thickBot="1" x14ac:dyDescent="0.3">
      <c r="B70" s="231" t="s">
        <v>214</v>
      </c>
      <c r="C70" s="232"/>
      <c r="D70" s="232"/>
      <c r="E70" s="232"/>
      <c r="F70" s="232"/>
      <c r="G70" s="232"/>
      <c r="H70" s="233"/>
    </row>
    <row r="71" spans="1:19" ht="15.75" thickBot="1" x14ac:dyDescent="0.3"/>
    <row r="72" spans="1:19" ht="16.5" thickBot="1" x14ac:dyDescent="0.3">
      <c r="B72" s="231" t="s">
        <v>215</v>
      </c>
      <c r="C72" s="232"/>
      <c r="D72" s="232"/>
      <c r="E72" s="232"/>
      <c r="F72" s="232"/>
      <c r="G72" s="232"/>
      <c r="H72" s="233"/>
    </row>
    <row r="209" spans="10:10" x14ac:dyDescent="0.25">
      <c r="J209" s="116"/>
    </row>
  </sheetData>
  <sheetProtection selectLockedCells="1"/>
  <mergeCells count="8">
    <mergeCell ref="B70:H70"/>
    <mergeCell ref="B72:H72"/>
    <mergeCell ref="A1:S1"/>
    <mergeCell ref="P6:Q6"/>
    <mergeCell ref="P7:Q7"/>
    <mergeCell ref="P8:Q8"/>
    <mergeCell ref="P10:Q10"/>
    <mergeCell ref="P11:Q11"/>
  </mergeCells>
  <hyperlinks>
    <hyperlink ref="B70:H70" location="'Data Entry'!A1" display="Click here to return to the Data Entry page." xr:uid="{2AD2B9C2-56A3-4FAE-9CE8-52806112D75B}"/>
    <hyperlink ref="B72:H72" location="Information!A1" display="Click here to return to the Information page." xr:uid="{958083E9-6A90-405B-ABE6-E60380E4F46A}"/>
    <hyperlink ref="B45" r:id="rId1" xr:uid="{639F26C4-A840-4017-B44E-A77FB1CF800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opLeftCell="A31" workbookViewId="0">
      <selection activeCell="D30" sqref="D30"/>
    </sheetView>
  </sheetViews>
  <sheetFormatPr defaultColWidth="8.7109375" defaultRowHeight="12.75" x14ac:dyDescent="0.2"/>
  <cols>
    <col min="1" max="1" width="35.85546875" style="1" bestFit="1" customWidth="1"/>
    <col min="2" max="2" width="48.85546875" style="9" bestFit="1" customWidth="1"/>
    <col min="3" max="3" width="29.28515625" style="1" bestFit="1" customWidth="1"/>
    <col min="4" max="4" width="12.7109375" style="1" bestFit="1" customWidth="1"/>
    <col min="5" max="5" width="23.7109375" style="1" bestFit="1" customWidth="1"/>
    <col min="6" max="6" width="7.5703125" style="1" bestFit="1" customWidth="1"/>
    <col min="7" max="10" width="8.7109375" style="1"/>
    <col min="11" max="11" width="19" style="1" bestFit="1" customWidth="1"/>
    <col min="12" max="13" width="11.28515625" style="1" bestFit="1" customWidth="1"/>
    <col min="14" max="14" width="5" style="1" bestFit="1" customWidth="1"/>
    <col min="15" max="15" width="12.5703125" style="1" bestFit="1" customWidth="1"/>
    <col min="16" max="16" width="10.42578125" style="1" bestFit="1" customWidth="1"/>
    <col min="17" max="17" width="6" style="1" bestFit="1" customWidth="1"/>
    <col min="18" max="16384" width="8.7109375" style="1"/>
  </cols>
  <sheetData>
    <row r="1" spans="1:17" x14ac:dyDescent="0.2">
      <c r="A1" s="3" t="s">
        <v>0</v>
      </c>
      <c r="B1" s="123" t="str">
        <f>IF('Data Entry'!C17="S","Single",IF('Data Entry'!C17="M","Married",IF('Data Entry'!C17="H","Head","Error")))</f>
        <v>Single</v>
      </c>
      <c r="C1" s="24"/>
      <c r="D1" s="25"/>
      <c r="K1" s="1" t="s">
        <v>78</v>
      </c>
      <c r="O1" s="1" t="s">
        <v>79</v>
      </c>
    </row>
    <row r="2" spans="1:17" ht="26.25" thickBot="1" x14ac:dyDescent="0.25">
      <c r="A2" s="4" t="s">
        <v>71</v>
      </c>
      <c r="B2" s="22" t="str">
        <f>'Data Entry'!G24</f>
        <v>N</v>
      </c>
      <c r="C2" s="26"/>
      <c r="D2" s="27"/>
      <c r="K2" s="14" t="s">
        <v>2</v>
      </c>
      <c r="L2" s="14" t="s">
        <v>3</v>
      </c>
      <c r="M2" s="14" t="s">
        <v>4</v>
      </c>
      <c r="N2" s="14" t="s">
        <v>5</v>
      </c>
      <c r="O2" s="14" t="s">
        <v>3</v>
      </c>
      <c r="P2" s="14" t="s">
        <v>4</v>
      </c>
    </row>
    <row r="3" spans="1:17" ht="13.5" thickBot="1" x14ac:dyDescent="0.25">
      <c r="A3" s="4" t="s">
        <v>72</v>
      </c>
      <c r="B3" s="31">
        <f>'Data Entry'!G27</f>
        <v>0</v>
      </c>
      <c r="C3" s="26"/>
      <c r="D3" s="27"/>
      <c r="E3" s="6" t="s">
        <v>6</v>
      </c>
      <c r="F3" s="7" t="e">
        <f>IF(B2="Y",D41+B50,C41+B50)</f>
        <v>#DIV/0!</v>
      </c>
      <c r="K3" s="12" t="s">
        <v>7</v>
      </c>
      <c r="L3" s="16">
        <v>640500</v>
      </c>
      <c r="M3" s="16">
        <v>168993.5</v>
      </c>
      <c r="N3" s="12">
        <v>0.37</v>
      </c>
      <c r="O3" s="15">
        <v>326700</v>
      </c>
      <c r="P3" s="13">
        <v>84496.75</v>
      </c>
    </row>
    <row r="4" spans="1:17" x14ac:dyDescent="0.2">
      <c r="A4" s="4" t="s">
        <v>73</v>
      </c>
      <c r="B4" s="31">
        <f>'Data Entry'!G30</f>
        <v>0</v>
      </c>
      <c r="C4" s="26"/>
      <c r="D4" s="27"/>
      <c r="K4" s="12" t="s">
        <v>7</v>
      </c>
      <c r="L4" s="16">
        <v>431050</v>
      </c>
      <c r="M4" s="16">
        <v>95686</v>
      </c>
      <c r="N4" s="12">
        <v>0.35</v>
      </c>
      <c r="O4" s="15">
        <v>221975</v>
      </c>
      <c r="P4" s="13">
        <v>47843</v>
      </c>
    </row>
    <row r="5" spans="1:17" x14ac:dyDescent="0.2">
      <c r="A5" s="4" t="s">
        <v>74</v>
      </c>
      <c r="B5" s="31">
        <f>'Data Entry'!G33</f>
        <v>0</v>
      </c>
      <c r="C5" s="26"/>
      <c r="D5" s="27"/>
      <c r="K5" s="12" t="s">
        <v>7</v>
      </c>
      <c r="L5" s="16">
        <v>342050</v>
      </c>
      <c r="M5" s="16">
        <v>67206</v>
      </c>
      <c r="N5" s="12">
        <v>0.32</v>
      </c>
      <c r="O5" s="15">
        <v>177475</v>
      </c>
      <c r="P5" s="13">
        <v>33603</v>
      </c>
    </row>
    <row r="6" spans="1:17" x14ac:dyDescent="0.2">
      <c r="A6" s="4" t="s">
        <v>75</v>
      </c>
      <c r="B6" s="31">
        <f>IF(B7="2019 or Earlier",'Data Entry'!C36,IF(B7="2020 or Later",'Data Entry'!G36,0))</f>
        <v>0</v>
      </c>
      <c r="C6" s="26"/>
      <c r="D6" s="27"/>
      <c r="K6" s="12" t="s">
        <v>7</v>
      </c>
      <c r="L6" s="16">
        <v>184950</v>
      </c>
      <c r="M6" s="16">
        <v>29502</v>
      </c>
      <c r="N6" s="12">
        <v>0.24</v>
      </c>
      <c r="O6" s="15">
        <v>98925</v>
      </c>
      <c r="P6" s="13">
        <v>14751</v>
      </c>
    </row>
    <row r="7" spans="1:17" x14ac:dyDescent="0.2">
      <c r="A7" s="4" t="s">
        <v>84</v>
      </c>
      <c r="B7" s="22" t="str">
        <f>'Data Entry'!C14</f>
        <v>2020 or Later</v>
      </c>
      <c r="C7" s="26" t="s">
        <v>81</v>
      </c>
      <c r="D7" s="30">
        <f>'Data Entry'!C22</f>
        <v>0</v>
      </c>
      <c r="K7" s="12" t="s">
        <v>7</v>
      </c>
      <c r="L7" s="16">
        <v>93250</v>
      </c>
      <c r="M7" s="16">
        <v>9328</v>
      </c>
      <c r="N7" s="12">
        <v>0.22</v>
      </c>
      <c r="O7" s="15">
        <v>53075</v>
      </c>
      <c r="P7" s="13">
        <v>4664</v>
      </c>
    </row>
    <row r="8" spans="1:17" x14ac:dyDescent="0.2">
      <c r="A8" s="4" t="s">
        <v>8</v>
      </c>
      <c r="B8" s="23">
        <f>'Paycheck Calculation'!P39</f>
        <v>0</v>
      </c>
      <c r="C8" s="26"/>
      <c r="D8" s="27"/>
      <c r="K8" s="12" t="s">
        <v>7</v>
      </c>
      <c r="L8" s="16">
        <v>32100</v>
      </c>
      <c r="M8" s="16">
        <v>1990</v>
      </c>
      <c r="N8" s="12">
        <v>0.12</v>
      </c>
      <c r="O8" s="15">
        <v>22500</v>
      </c>
      <c r="P8" s="13">
        <v>995</v>
      </c>
    </row>
    <row r="9" spans="1:17" x14ac:dyDescent="0.2">
      <c r="A9" s="4" t="s">
        <v>9</v>
      </c>
      <c r="B9" s="22" t="s">
        <v>76</v>
      </c>
      <c r="C9" s="26"/>
      <c r="D9" s="27"/>
      <c r="K9" s="12" t="s">
        <v>7</v>
      </c>
      <c r="L9" s="16">
        <v>12200</v>
      </c>
      <c r="M9" s="16">
        <v>0</v>
      </c>
      <c r="N9" s="12">
        <v>0.1</v>
      </c>
      <c r="O9" s="15">
        <v>12550</v>
      </c>
      <c r="P9" s="13">
        <v>0</v>
      </c>
    </row>
    <row r="10" spans="1:17" x14ac:dyDescent="0.2">
      <c r="A10" s="4" t="s">
        <v>10</v>
      </c>
      <c r="B10" s="23">
        <f>'Paycheck Calculation'!G8</f>
        <v>0</v>
      </c>
      <c r="C10" s="26"/>
      <c r="D10" s="27"/>
      <c r="K10" s="12" t="s">
        <v>1</v>
      </c>
      <c r="L10" s="16">
        <v>527550</v>
      </c>
      <c r="M10" s="16">
        <v>157804.25</v>
      </c>
      <c r="N10" s="12">
        <v>0.37</v>
      </c>
      <c r="O10" s="15">
        <v>268075</v>
      </c>
      <c r="P10" s="13">
        <v>78902.13</v>
      </c>
      <c r="Q10" s="18"/>
    </row>
    <row r="11" spans="1:17" x14ac:dyDescent="0.2">
      <c r="A11" s="149" t="s">
        <v>11</v>
      </c>
      <c r="B11" s="150"/>
      <c r="C11" s="26"/>
      <c r="D11" s="27"/>
      <c r="K11" s="12" t="s">
        <v>1</v>
      </c>
      <c r="L11" s="16">
        <v>213375</v>
      </c>
      <c r="M11" s="16">
        <v>47843</v>
      </c>
      <c r="N11" s="12">
        <v>0.35</v>
      </c>
      <c r="O11" s="15">
        <v>110988</v>
      </c>
      <c r="P11" s="13">
        <v>23921.5</v>
      </c>
      <c r="Q11" s="18"/>
    </row>
    <row r="12" spans="1:17" x14ac:dyDescent="0.2">
      <c r="A12" s="151" t="s">
        <v>12</v>
      </c>
      <c r="B12" s="150">
        <v>0</v>
      </c>
      <c r="C12" s="26"/>
      <c r="D12" s="27"/>
      <c r="K12" s="12" t="s">
        <v>1</v>
      </c>
      <c r="L12" s="16">
        <v>168875</v>
      </c>
      <c r="M12" s="16">
        <v>33603</v>
      </c>
      <c r="N12" s="12">
        <v>0.32</v>
      </c>
      <c r="O12" s="15">
        <v>88738</v>
      </c>
      <c r="P12" s="13">
        <v>16801.5</v>
      </c>
      <c r="Q12" s="18"/>
    </row>
    <row r="13" spans="1:17" x14ac:dyDescent="0.2">
      <c r="A13" s="151" t="s">
        <v>13</v>
      </c>
      <c r="B13" s="150">
        <v>0</v>
      </c>
      <c r="C13" s="26"/>
      <c r="D13" s="27"/>
      <c r="K13" s="12" t="s">
        <v>1</v>
      </c>
      <c r="L13" s="16">
        <v>90325</v>
      </c>
      <c r="M13" s="16">
        <v>14751</v>
      </c>
      <c r="N13" s="12">
        <v>0.24</v>
      </c>
      <c r="O13" s="15">
        <v>49463</v>
      </c>
      <c r="P13" s="13">
        <v>7375.5</v>
      </c>
      <c r="Q13" s="18"/>
    </row>
    <row r="14" spans="1:17" ht="13.5" thickBot="1" x14ac:dyDescent="0.25">
      <c r="A14" s="152" t="s">
        <v>14</v>
      </c>
      <c r="B14" s="153">
        <v>0</v>
      </c>
      <c r="C14" s="28"/>
      <c r="D14" s="29"/>
      <c r="K14" s="12" t="s">
        <v>1</v>
      </c>
      <c r="L14" s="16">
        <v>44475</v>
      </c>
      <c r="M14" s="16">
        <v>4664</v>
      </c>
      <c r="N14" s="12">
        <v>0.22</v>
      </c>
      <c r="O14" s="15">
        <v>26538</v>
      </c>
      <c r="P14" s="13">
        <v>2332</v>
      </c>
      <c r="Q14" s="18"/>
    </row>
    <row r="15" spans="1:17" x14ac:dyDescent="0.2">
      <c r="K15" s="12" t="s">
        <v>1</v>
      </c>
      <c r="L15" s="16">
        <v>13900</v>
      </c>
      <c r="M15" s="16">
        <v>995</v>
      </c>
      <c r="N15" s="12">
        <v>0.12</v>
      </c>
      <c r="O15" s="15">
        <v>11250</v>
      </c>
      <c r="P15" s="13">
        <v>497.5</v>
      </c>
      <c r="Q15" s="18"/>
    </row>
    <row r="16" spans="1:17" x14ac:dyDescent="0.2">
      <c r="C16" s="1" t="s">
        <v>78</v>
      </c>
      <c r="D16" s="1" t="s">
        <v>80</v>
      </c>
      <c r="K16" s="12" t="s">
        <v>1</v>
      </c>
      <c r="L16" s="16">
        <v>3950</v>
      </c>
      <c r="M16" s="16">
        <v>0</v>
      </c>
      <c r="N16" s="12">
        <v>0.1</v>
      </c>
      <c r="O16" s="15">
        <v>6275</v>
      </c>
      <c r="P16" s="13">
        <v>0</v>
      </c>
      <c r="Q16" s="18"/>
    </row>
    <row r="17" spans="1:17" x14ac:dyDescent="0.2">
      <c r="A17" s="1" t="s">
        <v>25</v>
      </c>
      <c r="B17" s="10" t="s">
        <v>8</v>
      </c>
      <c r="C17" s="171" t="e">
        <f>B8-B49</f>
        <v>#DIV/0!</v>
      </c>
      <c r="D17" s="19" t="e">
        <f>B8-B49</f>
        <v>#DIV/0!</v>
      </c>
      <c r="K17" s="17" t="s">
        <v>77</v>
      </c>
      <c r="L17" s="16">
        <v>533800</v>
      </c>
      <c r="M17" s="16">
        <v>156355</v>
      </c>
      <c r="N17" s="17">
        <v>0.37</v>
      </c>
      <c r="O17" s="15">
        <v>271200</v>
      </c>
      <c r="P17" s="13">
        <v>78177.5</v>
      </c>
    </row>
    <row r="18" spans="1:17" x14ac:dyDescent="0.2">
      <c r="A18" s="1" t="s">
        <v>26</v>
      </c>
      <c r="B18" s="9" t="s">
        <v>28</v>
      </c>
      <c r="C18" s="1">
        <v>26</v>
      </c>
      <c r="D18" s="1">
        <v>26</v>
      </c>
      <c r="K18" s="17" t="s">
        <v>77</v>
      </c>
      <c r="L18" s="16">
        <v>219600</v>
      </c>
      <c r="M18" s="16">
        <v>46385</v>
      </c>
      <c r="N18" s="17">
        <v>0.35</v>
      </c>
      <c r="O18" s="15">
        <v>114100</v>
      </c>
      <c r="P18" s="13">
        <v>23192.5</v>
      </c>
    </row>
    <row r="19" spans="1:17" x14ac:dyDescent="0.2">
      <c r="A19" s="1" t="s">
        <v>27</v>
      </c>
      <c r="B19" s="9" t="s">
        <v>29</v>
      </c>
      <c r="C19" s="21" t="e">
        <f>IF(B9="N",(C17*C18),IF(B7="2019 or Earlier",(C17*C18)+L29,IF(B7="2020 or Later",(C17*C18)+L26)))</f>
        <v>#DIV/0!</v>
      </c>
      <c r="D19" s="21" t="e">
        <f>D17*D18</f>
        <v>#DIV/0!</v>
      </c>
      <c r="K19" s="17" t="s">
        <v>77</v>
      </c>
      <c r="L19" s="16">
        <v>175100</v>
      </c>
      <c r="M19" s="16">
        <v>32145</v>
      </c>
      <c r="N19" s="17">
        <v>0.32</v>
      </c>
      <c r="O19" s="15">
        <v>91850</v>
      </c>
      <c r="P19" s="13">
        <v>16072.5</v>
      </c>
    </row>
    <row r="20" spans="1:17" ht="25.5" x14ac:dyDescent="0.2">
      <c r="A20" s="1" t="s">
        <v>30</v>
      </c>
      <c r="B20" s="9" t="s">
        <v>31</v>
      </c>
      <c r="C20" s="32">
        <f>B4</f>
        <v>0</v>
      </c>
      <c r="D20" s="8">
        <f>B4</f>
        <v>0</v>
      </c>
      <c r="K20" s="17" t="s">
        <v>77</v>
      </c>
      <c r="L20" s="16">
        <v>96550</v>
      </c>
      <c r="M20" s="16">
        <v>13293</v>
      </c>
      <c r="N20" s="17">
        <v>0.24</v>
      </c>
      <c r="O20" s="15">
        <v>52575</v>
      </c>
      <c r="P20" s="13">
        <v>6646.5</v>
      </c>
    </row>
    <row r="21" spans="1:17" x14ac:dyDescent="0.2">
      <c r="A21" s="1" t="s">
        <v>32</v>
      </c>
      <c r="B21" s="9" t="s">
        <v>33</v>
      </c>
      <c r="C21" s="21" t="e">
        <f>C19+C20</f>
        <v>#DIV/0!</v>
      </c>
      <c r="D21" s="21" t="e">
        <f>D19+D20</f>
        <v>#DIV/0!</v>
      </c>
      <c r="K21" s="17" t="s">
        <v>77</v>
      </c>
      <c r="L21" s="16">
        <v>64400</v>
      </c>
      <c r="M21" s="16">
        <v>6220</v>
      </c>
      <c r="N21" s="17">
        <v>0.22</v>
      </c>
      <c r="O21" s="15">
        <v>36500</v>
      </c>
      <c r="P21" s="13">
        <v>3110</v>
      </c>
    </row>
    <row r="22" spans="1:17" ht="25.5" x14ac:dyDescent="0.2">
      <c r="A22" s="1" t="s">
        <v>35</v>
      </c>
      <c r="B22" s="9" t="s">
        <v>34</v>
      </c>
      <c r="C22" s="32">
        <f>B5</f>
        <v>0</v>
      </c>
      <c r="D22" s="8">
        <f>B5</f>
        <v>0</v>
      </c>
      <c r="K22" s="17" t="s">
        <v>77</v>
      </c>
      <c r="L22" s="16">
        <v>24400</v>
      </c>
      <c r="M22" s="16">
        <v>1420</v>
      </c>
      <c r="N22" s="17">
        <v>0.12</v>
      </c>
      <c r="O22" s="15">
        <v>16500</v>
      </c>
      <c r="P22" s="13">
        <v>710</v>
      </c>
    </row>
    <row r="23" spans="1:17" ht="38.25" x14ac:dyDescent="0.2">
      <c r="A23" s="1" t="s">
        <v>36</v>
      </c>
      <c r="B23" s="9" t="s">
        <v>85</v>
      </c>
      <c r="C23" s="8">
        <f>IF(B2="Y",0,IF(B7="2019 or Earlier",0,(IF(B1="Married",12900,8600))))</f>
        <v>8600</v>
      </c>
      <c r="D23" s="8">
        <f>IF(B2="Y",0,IF(B7="2019 or Earlier",0,(IF(B1="Married",12900,8600))))</f>
        <v>8600</v>
      </c>
      <c r="K23" s="1" t="s">
        <v>77</v>
      </c>
      <c r="L23" s="16">
        <v>10200</v>
      </c>
      <c r="M23" s="16">
        <v>0</v>
      </c>
      <c r="N23" s="1">
        <v>0.1</v>
      </c>
      <c r="O23" s="15">
        <v>9400</v>
      </c>
      <c r="P23" s="13">
        <v>0</v>
      </c>
      <c r="Q23" s="13">
        <v>0</v>
      </c>
    </row>
    <row r="24" spans="1:17" x14ac:dyDescent="0.2">
      <c r="A24" s="1" t="s">
        <v>38</v>
      </c>
      <c r="B24" s="9" t="s">
        <v>37</v>
      </c>
      <c r="C24" s="147">
        <f>C22+C23</f>
        <v>8600</v>
      </c>
      <c r="D24" s="1">
        <f>D22+D23</f>
        <v>8600</v>
      </c>
    </row>
    <row r="25" spans="1:17" ht="38.25" x14ac:dyDescent="0.2">
      <c r="A25" s="1" t="s">
        <v>40</v>
      </c>
      <c r="B25" s="9" t="s">
        <v>39</v>
      </c>
      <c r="C25" s="21" t="e">
        <f>IF(B7="2019 or Earlier",0,IF((C21-C24)&gt;0,C21-C24,0))</f>
        <v>#DIV/0!</v>
      </c>
      <c r="D25" s="21" t="e">
        <f>IF((D21-D24)&gt;0,D21-D24,0)</f>
        <v>#DIV/0!</v>
      </c>
    </row>
    <row r="26" spans="1:17" x14ac:dyDescent="0.2">
      <c r="A26" s="1" t="s">
        <v>82</v>
      </c>
      <c r="B26" s="9" t="s">
        <v>83</v>
      </c>
      <c r="C26" s="21">
        <f>IF(B7="2020 or Later",0,(C19-(D7*L27)))</f>
        <v>0</v>
      </c>
      <c r="D26" s="21" t="e">
        <f>D25</f>
        <v>#DIV/0!</v>
      </c>
      <c r="K26" s="1" t="s">
        <v>16</v>
      </c>
      <c r="L26" s="2">
        <v>12550</v>
      </c>
    </row>
    <row r="27" spans="1:17" ht="25.5" x14ac:dyDescent="0.2">
      <c r="A27" s="1" t="s">
        <v>42</v>
      </c>
      <c r="B27" s="9" t="s">
        <v>41</v>
      </c>
      <c r="C27" s="21" t="e">
        <f>C26+C25</f>
        <v>#DIV/0!</v>
      </c>
      <c r="D27" s="21" t="e">
        <f>IF(C9="Y",D26+M26,D26)</f>
        <v>#DIV/0!</v>
      </c>
      <c r="K27" s="1" t="s">
        <v>15</v>
      </c>
      <c r="L27" s="2">
        <v>4300</v>
      </c>
    </row>
    <row r="28" spans="1:17" ht="51" x14ac:dyDescent="0.2">
      <c r="A28" s="1" t="s">
        <v>43</v>
      </c>
      <c r="B28" s="9" t="s">
        <v>44</v>
      </c>
      <c r="C28" s="2" t="e">
        <f>IF((AND(B1="Married",C27&gt;=L3)),L3,IF((AND(B1="Married",C27&gt;=L4)),L4,IF((AND(B1="Married",C27&gt;=L5)),L5,IF((AND(B1="Married",C27&gt;=L6)),L6,IF((AND(B1="Married",C27&gt;=L7)),L7,IF((AND(B1="Married",C27&gt;=L8)),L8,IF((AND(B1="Married",C27&gt;=L9)),L9,IF((AND(B1="Single",C27&gt;=L10)),L10,IF((AND(B1="Single",C27&gt;=L11)),L11,IF((AND(B1="Single",C27&gt;=L12)),L12,IF((AND(B1="Single",C27&gt;=L13)),L13,IF((AND(B1="Single",C27&gt;=L14)),L14,IF((AND(B1="Single",C27&gt;=L15)),L15,IF((AND(B1="Single",C27&gt;=L16)),L16,IF((AND(B1="Head",C27&gt;=L17)),L17,IF((AND(B1="Head",C27&gt;=L18)),L18,IF((AND(B1="Head",C27&gt;=L19)),L19,IF((AND(B1="Head",C27&gt;=L20)),L20,IF((AND(B1="Head",C27&gt;=L21)),L21,IF((AND(B1="Head",C27&gt;=L22)),L22,IF((AND(B1="Head",C27&gt;=L23)),L23,0)))))))))))))))))))))</f>
        <v>#DIV/0!</v>
      </c>
      <c r="D28" s="2" t="e">
        <f>IF((AND(B1="Married",D27&gt;=O3)),O3,IF((AND(B1="Married",D27&gt;=O4)),O4,IF((AND(B1="Married",D27&gt;=O5)),O5,IF((AND(B1="Married",D27&gt;=O6)),O6,IF((AND(B1="Married",C27&gt;=O7)),O7,IF((AND(B1="Married",D27&gt;=O8)),O8,IF((AND(B1="Married",D27&gt;=O9)),O9,IF((AND(B1="Single",D27&gt;=O10)),O10,IF((AND(B1="Single",D27&gt;=O11)),O11,IF((AND(B1="Single",D27&gt;=O12)),O12,IF((AND(B1="Single",D27&gt;=O13)),O13,IF((AND(B1="Single",D27&gt;=O14)),O14,IF((AND(B1="Single",D27&gt;=O15)),O15,IF((AND(B1="Single",D27&gt;=O16)),O16,IF((AND(B1="Head",D27&gt;=O17)),O17,IF((AND(B1="Head",D27&gt;=O18)),O18,IF((AND(B1="Head",D27&gt;=O19)),O19,IF((AND(B1="Head",D27&gt;=O20)),O20,IF((AND(B1="Head",D27&gt;=O21)),O21,IF((AND(B1="Head",D27&gt;=O22)),O22,IF((AND(B1="Head",D27&gt;=O23)),O23,0)))))))))))))))))))))</f>
        <v>#DIV/0!</v>
      </c>
      <c r="K28" s="1" t="s">
        <v>17</v>
      </c>
      <c r="L28" s="1">
        <v>0.22</v>
      </c>
    </row>
    <row r="29" spans="1:17" x14ac:dyDescent="0.2">
      <c r="A29" s="1" t="s">
        <v>45</v>
      </c>
      <c r="B29" s="9" t="s">
        <v>46</v>
      </c>
      <c r="C29" s="1" t="e">
        <f>IF((AND(B1="Married",C27&gt;=L3)),M3,IF((AND(B1="Married",C27&gt;=L4)),M4,IF((AND(B1="Married",C27&gt;=L5)),M5,IF((AND(B1="Married",C27&gt;=L6)),M6,IF((AND(B1="Married",C27&gt;=L7)),M7,IF((AND(B1="Married",C27&gt;=L8)),M8,IF((AND(B1="Married",C27&gt;=L9)),M9,IF((AND(B1="Single",C27&gt;=L10)),M10,IF((AND(B1="Single",C27&gt;=L11)),M11,IF((AND(B1="Single",C27&gt;=L12)),M12,IF((AND(B1="Single",C27&gt;=L13)),M13,IF((AND(B1="Single",C27&gt;=L14)),M14,IF((AND(B1="Single",C27&gt;=L15)),M15,IF((AND(B1="Single",C27&gt;=L16)),M16,IF((AND(B1="Head",C27&gt;=L17)),M17,IF((AND(B1="Head",C27&gt;=L18)),M18,IF((AND(B1="Head",C27&gt;=L19)),M19,IF((AND(B1="Head",C27&gt;=L20)),M20,IF((AND(B1="Head",C27&gt;=L21)),M21,IF((AND(B1="Head",C27&gt;=L22)),M22,IF((AND(B1="Head",C27&gt;=L23)),M23,0)))))))))))))))))))))</f>
        <v>#DIV/0!</v>
      </c>
      <c r="D29" s="1" t="e">
        <f>IF((AND(B1="Married",D27&gt;=O3)),P3,IF((AND(B1="Married",D27&gt;=O4)),P4,IF((AND(B1="Married",D27&gt;=O5)),P5,IF((AND(B1="Married",D27&gt;=O6)),P6,IF((AND(B1="Married",D27&gt;=O7)),P7,IF((AND(B1="Married",D27&gt;=O8)),P8,IF((AND(B1="Married",D27&gt;=O9)),P9,IF((AND(B1="Single",D27&gt;=O10)),P10,IF((AND(B1="Single",D27&gt;=O11)),P11,IF((AND(B1="Single",D27&gt;=O12)),P12,IF((AND(B1="Single",D27&gt;=O13)),P13,IF((AND(B1="Single",D27&gt;=O14)),P14,IF((AND(B1="Single",D27&gt;=O15)),P15,IF((AND(B1="Single",D27&gt;=O16)),P16,IF((AND(B1="Head",D27&gt;=O17)),P17,IF((AND(B1="Head",D27&gt;=O18)),P18,IF((AND(B1="Head",D27&gt;=O19)),P19,IF((AND(B1="Head",D27&gt;=O20)),P20,IF((AND(B1="Head",D27&gt;=O21)),P21,IF((AND(B1="Head",D27&gt;=O22)),P22,IF((AND(B1="Head",D27&gt;=O23)),P23,0)))))))))))))))))))))</f>
        <v>#DIV/0!</v>
      </c>
      <c r="K29" s="1" t="s">
        <v>86</v>
      </c>
      <c r="L29" s="1">
        <v>12400</v>
      </c>
    </row>
    <row r="30" spans="1:17" x14ac:dyDescent="0.2">
      <c r="A30" s="1" t="s">
        <v>48</v>
      </c>
      <c r="B30" s="9" t="s">
        <v>47</v>
      </c>
      <c r="C30" s="1" t="e">
        <f>IF((AND(B1="Married",C27&gt;=L3)),N3,IF((AND(B1="Married",C27&gt;=L4)),N4,IF((AND(B1="Married",C27&gt;=L5)),N5,IF((AND(B1="Married",C27&gt;=L6)),N6,IF((AND(B1="Married",C27&gt;=L7)),N7,IF((AND(B1="Married",C27&gt;=L8)),N8,IF((AND(B1="Married",C27&gt;=L9)),N9,IF((AND(B1="Single",C27&gt;=L10)),N10,IF((AND(B1="Single",C27&gt;=L11)),N11,IF((AND(B1="Single",C27&gt;=L12)),N12,IF((AND(B1="Single",C27&gt;=L13)),N13,IF((AND(B1="Single",C27&gt;=L14)),N14,IF((AND(B1="Single",C27&gt;=L15)),N15,IF((AND(B1="Single",C27&gt;=L16)),N16,IF((AND(B1="Head",C27&gt;=L17)),N17,IF((AND(B1="Head",C27&gt;=L18)),N18,IF((AND(B1="Head",C27&gt;=L19)),N19,IF((AND(B1="Head",C27&gt;=L20)),N20,IF((AND(B1="Head",C27&gt;=L21)),N21,IF((AND(B1="Head",C27&gt;=L22)),N22,IF((AND(B1="Head",C27&gt;=L23)),N23,0)))))))))))))))))))))</f>
        <v>#DIV/0!</v>
      </c>
      <c r="D30" s="1" t="e">
        <f>IF((AND(B1="Married",D27&gt;=O3)),N3,IF((AND(B1="Married",D27&gt;=O4)),N4,IF((AND(B1="Married",D27&gt;=O5)),N5,IF((AND(B1="Married",D27&gt;=O6)),N6,IF((AND(B1="Married",D27&gt;=O7)),N7,IF((AND(B1="Married",D27&gt;=O8)),N8,IF((AND(B1="Married",D27&gt;=O9)),N9,IF((AND(B1="Single",D27&gt;=O10)),N10,IF((AND(B1="Single",D27&gt;=O11)),N11,IF((AND(B1="Single",D27&gt;=O12)),N12,IF((AND(B1="Single",D27&gt;=O13)),N13,IF((AND(B1="Single",D27&gt;=O14)),N14,IF((AND(B1="Single",D27&gt;=O15)),N15,IF((AND(B1="Single",D27&gt;=O16)),N16,IF((AND(B1="Head",D27&gt;=O17)),N17,IF((AND(B1="Head",D27&gt;=O18)),N18,IF((AND(B1="Head",D27&gt;=O19)),N19,IF((AND(B1="Head",D27&gt;=O20)),N20,IF((AND(B1="Head",D27&gt;=O21)),N21,IF((AND(B1="Head",D27&gt;=O22)),N22,IF((AND(B1="Head",D27&gt;=O23)),N23,0)))))))))))))))))))))</f>
        <v>#DIV/0!</v>
      </c>
    </row>
    <row r="31" spans="1:17" x14ac:dyDescent="0.2">
      <c r="A31" s="1" t="s">
        <v>49</v>
      </c>
      <c r="B31" s="9" t="s">
        <v>50</v>
      </c>
      <c r="C31" s="20" t="e">
        <f>C27-C28</f>
        <v>#DIV/0!</v>
      </c>
      <c r="D31" s="20" t="e">
        <f>D27-D28</f>
        <v>#DIV/0!</v>
      </c>
    </row>
    <row r="32" spans="1:17" x14ac:dyDescent="0.2">
      <c r="A32" s="1" t="s">
        <v>51</v>
      </c>
      <c r="B32" s="9" t="s">
        <v>52</v>
      </c>
      <c r="C32" s="148" t="e">
        <f>C30*C31</f>
        <v>#DIV/0!</v>
      </c>
      <c r="D32" s="20" t="e">
        <f>D30*D31</f>
        <v>#DIV/0!</v>
      </c>
    </row>
    <row r="33" spans="1:4" x14ac:dyDescent="0.2">
      <c r="A33" s="1" t="s">
        <v>54</v>
      </c>
      <c r="B33" s="9" t="s">
        <v>53</v>
      </c>
      <c r="C33" s="20" t="e">
        <f>C32+C29</f>
        <v>#DIV/0!</v>
      </c>
      <c r="D33" s="20" t="e">
        <f>D32+D29</f>
        <v>#DIV/0!</v>
      </c>
    </row>
    <row r="34" spans="1:4" ht="38.25" x14ac:dyDescent="0.2">
      <c r="A34" s="1" t="s">
        <v>55</v>
      </c>
      <c r="B34" s="9" t="s">
        <v>56</v>
      </c>
      <c r="C34" s="148" t="e">
        <f>C33/C18</f>
        <v>#DIV/0!</v>
      </c>
      <c r="D34" s="20" t="e">
        <f>D33/D18</f>
        <v>#DIV/0!</v>
      </c>
    </row>
    <row r="35" spans="1:4" x14ac:dyDescent="0.2">
      <c r="A35" s="5" t="s">
        <v>57</v>
      </c>
      <c r="B35" s="11" t="s">
        <v>58</v>
      </c>
    </row>
    <row r="36" spans="1:4" ht="25.5" x14ac:dyDescent="0.2">
      <c r="A36" s="1" t="s">
        <v>59</v>
      </c>
      <c r="B36" s="9" t="s">
        <v>60</v>
      </c>
      <c r="C36" s="32">
        <f>B3</f>
        <v>0</v>
      </c>
      <c r="D36" s="8">
        <f>B3</f>
        <v>0</v>
      </c>
    </row>
    <row r="37" spans="1:4" ht="25.5" x14ac:dyDescent="0.2">
      <c r="A37" s="1" t="s">
        <v>61</v>
      </c>
      <c r="B37" s="9" t="s">
        <v>62</v>
      </c>
      <c r="C37" s="1">
        <f>C36/C18</f>
        <v>0</v>
      </c>
      <c r="D37" s="1">
        <f>D36/D18</f>
        <v>0</v>
      </c>
    </row>
    <row r="38" spans="1:4" x14ac:dyDescent="0.2">
      <c r="A38" s="1" t="s">
        <v>63</v>
      </c>
      <c r="B38" s="9" t="s">
        <v>64</v>
      </c>
      <c r="C38" s="21" t="e">
        <f>IF((C34-C37)&gt;0,C34-C37,0)</f>
        <v>#DIV/0!</v>
      </c>
      <c r="D38" s="21" t="e">
        <f>IF((D34-D37)&gt;0,D34-D37,0)</f>
        <v>#DIV/0!</v>
      </c>
    </row>
    <row r="39" spans="1:4" x14ac:dyDescent="0.2">
      <c r="A39" s="5" t="s">
        <v>66</v>
      </c>
      <c r="B39" s="11" t="s">
        <v>65</v>
      </c>
    </row>
    <row r="40" spans="1:4" ht="38.25" x14ac:dyDescent="0.2">
      <c r="A40" s="1" t="s">
        <v>67</v>
      </c>
      <c r="B40" s="9" t="s">
        <v>68</v>
      </c>
      <c r="C40" s="32">
        <f>B6</f>
        <v>0</v>
      </c>
      <c r="D40" s="32">
        <f>B6</f>
        <v>0</v>
      </c>
    </row>
    <row r="41" spans="1:4" ht="38.25" x14ac:dyDescent="0.2">
      <c r="A41" s="1" t="s">
        <v>69</v>
      </c>
      <c r="B41" s="9" t="s">
        <v>70</v>
      </c>
      <c r="C41" s="21" t="e">
        <f>C38+C40</f>
        <v>#DIV/0!</v>
      </c>
      <c r="D41" s="21" t="e">
        <f>D38+D40</f>
        <v>#DIV/0!</v>
      </c>
    </row>
    <row r="44" spans="1:4" x14ac:dyDescent="0.2">
      <c r="A44" s="154" t="s">
        <v>18</v>
      </c>
      <c r="B44" s="155"/>
    </row>
    <row r="45" spans="1:4" x14ac:dyDescent="0.2">
      <c r="A45" s="155" t="s">
        <v>19</v>
      </c>
      <c r="B45" s="156" t="e">
        <f>B12/B10</f>
        <v>#DIV/0!</v>
      </c>
    </row>
    <row r="46" spans="1:4" x14ac:dyDescent="0.2">
      <c r="A46" s="155" t="s">
        <v>20</v>
      </c>
      <c r="B46" s="157" t="e">
        <f>B13*B45</f>
        <v>#DIV/0!</v>
      </c>
    </row>
    <row r="47" spans="1:4" x14ac:dyDescent="0.2">
      <c r="A47" s="155" t="s">
        <v>21</v>
      </c>
      <c r="B47" s="157" t="e">
        <f>B12-B46</f>
        <v>#DIV/0!</v>
      </c>
    </row>
    <row r="48" spans="1:4" x14ac:dyDescent="0.2">
      <c r="A48" s="155" t="s">
        <v>22</v>
      </c>
      <c r="B48" s="155" t="e">
        <f>0*B45</f>
        <v>#DIV/0!</v>
      </c>
    </row>
    <row r="49" spans="1:2" x14ac:dyDescent="0.2">
      <c r="A49" s="155" t="s">
        <v>23</v>
      </c>
      <c r="B49" s="157" t="e">
        <f>B47+B48</f>
        <v>#DIV/0!</v>
      </c>
    </row>
    <row r="50" spans="1:2" x14ac:dyDescent="0.2">
      <c r="A50" s="155" t="s">
        <v>24</v>
      </c>
      <c r="B50" s="157" t="e">
        <f>B49*L28</f>
        <v>#DIV/0!</v>
      </c>
    </row>
  </sheetData>
  <sortState xmlns:xlrd2="http://schemas.microsoft.com/office/spreadsheetml/2017/richdata2" ref="O17:Q23">
    <sortCondition descending="1" ref="O17:O23"/>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FE2D-07F8-459D-8229-62DD4B2A37DB}">
  <dimension ref="A1:G24"/>
  <sheetViews>
    <sheetView workbookViewId="0">
      <selection activeCell="F3" sqref="F3"/>
    </sheetView>
  </sheetViews>
  <sheetFormatPr defaultRowHeight="15" x14ac:dyDescent="0.25"/>
  <cols>
    <col min="6" max="6" width="14" customWidth="1"/>
    <col min="262" max="262" width="14" customWidth="1"/>
    <col min="518" max="518" width="14" customWidth="1"/>
    <col min="774" max="774" width="14" customWidth="1"/>
    <col min="1030" max="1030" width="14" customWidth="1"/>
    <col min="1286" max="1286" width="14" customWidth="1"/>
    <col min="1542" max="1542" width="14" customWidth="1"/>
    <col min="1798" max="1798" width="14" customWidth="1"/>
    <col min="2054" max="2054" width="14" customWidth="1"/>
    <col min="2310" max="2310" width="14" customWidth="1"/>
    <col min="2566" max="2566" width="14" customWidth="1"/>
    <col min="2822" max="2822" width="14" customWidth="1"/>
    <col min="3078" max="3078" width="14" customWidth="1"/>
    <col min="3334" max="3334" width="14" customWidth="1"/>
    <col min="3590" max="3590" width="14" customWidth="1"/>
    <col min="3846" max="3846" width="14" customWidth="1"/>
    <col min="4102" max="4102" width="14" customWidth="1"/>
    <col min="4358" max="4358" width="14" customWidth="1"/>
    <col min="4614" max="4614" width="14" customWidth="1"/>
    <col min="4870" max="4870" width="14" customWidth="1"/>
    <col min="5126" max="5126" width="14" customWidth="1"/>
    <col min="5382" max="5382" width="14" customWidth="1"/>
    <col min="5638" max="5638" width="14" customWidth="1"/>
    <col min="5894" max="5894" width="14" customWidth="1"/>
    <col min="6150" max="6150" width="14" customWidth="1"/>
    <col min="6406" max="6406" width="14" customWidth="1"/>
    <col min="6662" max="6662" width="14" customWidth="1"/>
    <col min="6918" max="6918" width="14" customWidth="1"/>
    <col min="7174" max="7174" width="14" customWidth="1"/>
    <col min="7430" max="7430" width="14" customWidth="1"/>
    <col min="7686" max="7686" width="14" customWidth="1"/>
    <col min="7942" max="7942" width="14" customWidth="1"/>
    <col min="8198" max="8198" width="14" customWidth="1"/>
    <col min="8454" max="8454" width="14" customWidth="1"/>
    <col min="8710" max="8710" width="14" customWidth="1"/>
    <col min="8966" max="8966" width="14" customWidth="1"/>
    <col min="9222" max="9222" width="14" customWidth="1"/>
    <col min="9478" max="9478" width="14" customWidth="1"/>
    <col min="9734" max="9734" width="14" customWidth="1"/>
    <col min="9990" max="9990" width="14" customWidth="1"/>
    <col min="10246" max="10246" width="14" customWidth="1"/>
    <col min="10502" max="10502" width="14" customWidth="1"/>
    <col min="10758" max="10758" width="14" customWidth="1"/>
    <col min="11014" max="11014" width="14" customWidth="1"/>
    <col min="11270" max="11270" width="14" customWidth="1"/>
    <col min="11526" max="11526" width="14" customWidth="1"/>
    <col min="11782" max="11782" width="14" customWidth="1"/>
    <col min="12038" max="12038" width="14" customWidth="1"/>
    <col min="12294" max="12294" width="14" customWidth="1"/>
    <col min="12550" max="12550" width="14" customWidth="1"/>
    <col min="12806" max="12806" width="14" customWidth="1"/>
    <col min="13062" max="13062" width="14" customWidth="1"/>
    <col min="13318" max="13318" width="14" customWidth="1"/>
    <col min="13574" max="13574" width="14" customWidth="1"/>
    <col min="13830" max="13830" width="14" customWidth="1"/>
    <col min="14086" max="14086" width="14" customWidth="1"/>
    <col min="14342" max="14342" width="14" customWidth="1"/>
    <col min="14598" max="14598" width="14" customWidth="1"/>
    <col min="14854" max="14854" width="14" customWidth="1"/>
    <col min="15110" max="15110" width="14" customWidth="1"/>
    <col min="15366" max="15366" width="14" customWidth="1"/>
    <col min="15622" max="15622" width="14" customWidth="1"/>
    <col min="15878" max="15878" width="14" customWidth="1"/>
    <col min="16134" max="16134" width="14" customWidth="1"/>
  </cols>
  <sheetData>
    <row r="1" spans="1:7" x14ac:dyDescent="0.25">
      <c r="A1" s="64"/>
      <c r="B1" s="64"/>
      <c r="C1" s="64"/>
      <c r="D1" s="64"/>
      <c r="E1" s="64"/>
      <c r="F1" s="64"/>
      <c r="G1" s="64"/>
    </row>
    <row r="2" spans="1:7" x14ac:dyDescent="0.25">
      <c r="A2" s="63" t="s">
        <v>216</v>
      </c>
      <c r="B2" s="64"/>
      <c r="C2" s="64"/>
      <c r="D2" s="63" t="s">
        <v>217</v>
      </c>
      <c r="E2" s="64"/>
      <c r="F2" s="119" t="str">
        <f>'Paycheck Calculation'!N11</f>
        <v>Y</v>
      </c>
      <c r="G2" s="64"/>
    </row>
    <row r="3" spans="1:7" x14ac:dyDescent="0.25">
      <c r="A3" s="64"/>
      <c r="B3" s="64"/>
      <c r="C3" s="64"/>
      <c r="D3" s="63" t="s">
        <v>218</v>
      </c>
      <c r="E3" s="64"/>
      <c r="F3" s="64">
        <f>'Paycheck Calculation'!R11</f>
        <v>45</v>
      </c>
      <c r="G3" s="64"/>
    </row>
    <row r="4" spans="1:7" x14ac:dyDescent="0.25">
      <c r="A4" s="63">
        <v>0</v>
      </c>
      <c r="B4" s="64">
        <v>0.05</v>
      </c>
      <c r="C4" s="63"/>
      <c r="D4" s="63" t="s">
        <v>219</v>
      </c>
      <c r="E4" s="64"/>
      <c r="F4" s="120">
        <f>'Paycheck Calculation'!G5</f>
        <v>0</v>
      </c>
      <c r="G4" s="64"/>
    </row>
    <row r="5" spans="1:7" x14ac:dyDescent="0.25">
      <c r="A5" s="63">
        <v>25</v>
      </c>
      <c r="B5" s="64">
        <v>0.06</v>
      </c>
      <c r="C5" s="63"/>
      <c r="D5" s="63" t="s">
        <v>220</v>
      </c>
      <c r="E5" s="64"/>
      <c r="F5" s="121">
        <f>ROUND(F4*26,2)</f>
        <v>0</v>
      </c>
      <c r="G5" s="64"/>
    </row>
    <row r="6" spans="1:7" x14ac:dyDescent="0.25">
      <c r="A6" s="63">
        <v>30</v>
      </c>
      <c r="B6" s="64">
        <v>0.08</v>
      </c>
      <c r="C6" s="64"/>
      <c r="D6" s="58" t="s">
        <v>221</v>
      </c>
      <c r="E6" s="64"/>
      <c r="F6" s="121">
        <f>ROUND(F5*1.5,2)</f>
        <v>0</v>
      </c>
      <c r="G6" s="64"/>
    </row>
    <row r="7" spans="1:7" x14ac:dyDescent="0.25">
      <c r="A7" s="58">
        <v>35</v>
      </c>
      <c r="B7" s="78">
        <v>0.09</v>
      </c>
      <c r="C7" s="64"/>
      <c r="D7" s="58" t="s">
        <v>222</v>
      </c>
      <c r="E7" s="64"/>
      <c r="F7" s="121">
        <f>F6-50000</f>
        <v>-50000</v>
      </c>
      <c r="G7" s="64"/>
    </row>
    <row r="8" spans="1:7" x14ac:dyDescent="0.25">
      <c r="A8" s="58">
        <v>40</v>
      </c>
      <c r="B8" s="78">
        <v>0.1</v>
      </c>
      <c r="C8" s="64"/>
      <c r="D8" s="58" t="s">
        <v>223</v>
      </c>
      <c r="E8" s="64"/>
      <c r="F8" s="121">
        <f>F7/1000</f>
        <v>-50</v>
      </c>
      <c r="G8" s="64"/>
    </row>
    <row r="9" spans="1:7" x14ac:dyDescent="0.25">
      <c r="A9" s="58">
        <v>45</v>
      </c>
      <c r="B9" s="78">
        <v>0.15</v>
      </c>
      <c r="C9" s="64"/>
      <c r="D9" s="58" t="s">
        <v>224</v>
      </c>
      <c r="E9" s="64"/>
      <c r="F9" s="121">
        <f>VLOOKUP(F3,A4:B14,2)</f>
        <v>0.15</v>
      </c>
      <c r="G9" s="64"/>
    </row>
    <row r="10" spans="1:7" x14ac:dyDescent="0.25">
      <c r="A10" s="58">
        <v>50</v>
      </c>
      <c r="B10" s="78">
        <v>0.23</v>
      </c>
      <c r="C10" s="64"/>
      <c r="D10" s="58" t="s">
        <v>225</v>
      </c>
      <c r="E10" s="64"/>
      <c r="F10" s="121">
        <f>ROUND(F8*F9,2)</f>
        <v>-7.5</v>
      </c>
      <c r="G10" s="64"/>
    </row>
    <row r="11" spans="1:7" x14ac:dyDescent="0.25">
      <c r="A11" s="58">
        <v>55</v>
      </c>
      <c r="B11" s="78">
        <v>0.43</v>
      </c>
      <c r="C11" s="64"/>
      <c r="D11" s="58" t="s">
        <v>220</v>
      </c>
      <c r="E11" s="64"/>
      <c r="F11" s="121">
        <f>ROUND(F10*12,2)</f>
        <v>-90</v>
      </c>
      <c r="G11" s="64"/>
    </row>
    <row r="12" spans="1:7" x14ac:dyDescent="0.25">
      <c r="A12" s="58">
        <v>60</v>
      </c>
      <c r="B12" s="78">
        <v>0.66</v>
      </c>
      <c r="C12" s="64"/>
      <c r="D12" s="58" t="s">
        <v>226</v>
      </c>
      <c r="E12" s="64"/>
      <c r="F12" s="121">
        <f>ROUND(F11/26,2)</f>
        <v>-3.46</v>
      </c>
      <c r="G12" s="64"/>
    </row>
    <row r="13" spans="1:7" x14ac:dyDescent="0.25">
      <c r="A13" s="58">
        <v>65</v>
      </c>
      <c r="B13" s="78">
        <v>1.27</v>
      </c>
      <c r="C13" s="64"/>
      <c r="D13" s="58" t="s">
        <v>227</v>
      </c>
      <c r="E13" s="64"/>
      <c r="F13" s="121">
        <f>IF(F6&lt;50000,0,F12)</f>
        <v>0</v>
      </c>
      <c r="G13" s="64"/>
    </row>
    <row r="14" spans="1:7" x14ac:dyDescent="0.25">
      <c r="A14" s="58">
        <v>70</v>
      </c>
      <c r="B14" s="78">
        <v>2.06</v>
      </c>
      <c r="C14" s="64"/>
      <c r="D14" s="58" t="s">
        <v>228</v>
      </c>
      <c r="E14" s="64"/>
      <c r="F14" s="122">
        <f>IF(F2="n",0,F13)</f>
        <v>0</v>
      </c>
      <c r="G14" s="64"/>
    </row>
    <row r="15" spans="1:7" x14ac:dyDescent="0.25">
      <c r="A15" s="64"/>
      <c r="B15" s="64"/>
      <c r="C15" s="64"/>
      <c r="D15" s="78"/>
      <c r="E15" s="64"/>
      <c r="F15" s="64"/>
      <c r="G15" s="64"/>
    </row>
    <row r="16" spans="1:7" x14ac:dyDescent="0.25">
      <c r="A16" s="64"/>
      <c r="B16" s="64"/>
      <c r="C16" s="64"/>
      <c r="D16" s="64"/>
      <c r="E16" s="64"/>
      <c r="F16" s="64"/>
      <c r="G16" s="64"/>
    </row>
    <row r="17" spans="1:7" x14ac:dyDescent="0.25">
      <c r="A17" s="64"/>
      <c r="B17" s="64"/>
      <c r="C17" s="64"/>
      <c r="D17" s="64"/>
      <c r="E17" s="64"/>
      <c r="F17" s="64"/>
      <c r="G17" s="64"/>
    </row>
    <row r="19" spans="1:7" x14ac:dyDescent="0.25">
      <c r="A19" t="s">
        <v>229</v>
      </c>
    </row>
    <row r="20" spans="1:7" x14ac:dyDescent="0.25">
      <c r="A20" t="s">
        <v>230</v>
      </c>
    </row>
    <row r="21" spans="1:7" x14ac:dyDescent="0.25">
      <c r="A21" s="33" t="s">
        <v>231</v>
      </c>
    </row>
    <row r="22" spans="1:7" x14ac:dyDescent="0.25">
      <c r="A22" t="s">
        <v>232</v>
      </c>
    </row>
    <row r="23" spans="1:7" x14ac:dyDescent="0.25">
      <c r="A23" t="s">
        <v>233</v>
      </c>
    </row>
    <row r="24" spans="1:7" x14ac:dyDescent="0.25">
      <c r="A24" s="33"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0967B10F135B4FA4096FED5F857A95" ma:contentTypeVersion="10" ma:contentTypeDescription="Create a new document." ma:contentTypeScope="" ma:versionID="0ad064ae45c25233c7227ab82bc06066">
  <xsd:schema xmlns:xsd="http://www.w3.org/2001/XMLSchema" xmlns:xs="http://www.w3.org/2001/XMLSchema" xmlns:p="http://schemas.microsoft.com/office/2006/metadata/properties" xmlns:ns3="62cc372c-4f4e-44b2-abbd-6cb309d5b716" xmlns:ns4="37be5fdb-8dd4-4e3e-ae4b-7c586918283c" targetNamespace="http://schemas.microsoft.com/office/2006/metadata/properties" ma:root="true" ma:fieldsID="e675351ba3db7f85622c5a63dfff1f3b" ns3:_="" ns4:_="">
    <xsd:import namespace="62cc372c-4f4e-44b2-abbd-6cb309d5b716"/>
    <xsd:import namespace="37be5fdb-8dd4-4e3e-ae4b-7c58691828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c372c-4f4e-44b2-abbd-6cb309d5b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be5fdb-8dd4-4e3e-ae4b-7c58691828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EAC2D-59DB-48D5-B730-EC3AD17A755D}">
  <ds:schemaRefs>
    <ds:schemaRef ds:uri="http://purl.org/dc/elements/1.1/"/>
    <ds:schemaRef ds:uri="http://schemas.microsoft.com/office/2006/metadata/properties"/>
    <ds:schemaRef ds:uri="37be5fdb-8dd4-4e3e-ae4b-7c586918283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2cc372c-4f4e-44b2-abbd-6cb309d5b716"/>
    <ds:schemaRef ds:uri="http://www.w3.org/XML/1998/namespace"/>
  </ds:schemaRefs>
</ds:datastoreItem>
</file>

<file path=customXml/itemProps2.xml><?xml version="1.0" encoding="utf-8"?>
<ds:datastoreItem xmlns:ds="http://schemas.openxmlformats.org/officeDocument/2006/customXml" ds:itemID="{D9D7E408-DB4B-42E9-8B56-A8EE61630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c372c-4f4e-44b2-abbd-6cb309d5b716"/>
    <ds:schemaRef ds:uri="37be5fdb-8dd4-4e3e-ae4b-7c5869182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A5F25-3867-4143-8627-BFAEF3948E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Data Entry</vt:lpstr>
      <vt:lpstr>Paycheck Calculation</vt:lpstr>
      <vt:lpstr>Federal Tax Calculation</vt:lpstr>
      <vt:lpstr>TGL Calc and Values</vt:lpstr>
    </vt:vector>
  </TitlesOfParts>
  <Manager/>
  <Company>University of Massachusetts 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Check Proof for Federal Withholding</dc:title>
  <dc:subject/>
  <dc:creator>UITS</dc:creator>
  <cp:keywords>federal tax; agnes spreadsheet; withholding</cp:keywords>
  <dc:description/>
  <cp:lastModifiedBy>Entress, Amanda [DAAR]</cp:lastModifiedBy>
  <cp:revision/>
  <cp:lastPrinted>2020-01-09T16:36:18Z</cp:lastPrinted>
  <dcterms:created xsi:type="dcterms:W3CDTF">2011-01-16T10:32:43Z</dcterms:created>
  <dcterms:modified xsi:type="dcterms:W3CDTF">2021-07-28T14:27:19Z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0x010100980967B10F135B4FA4096FED5F857A95</vt:lpwstr>
  </property>
  <property fmtid="{D5CDD505-2E9C-101B-9397-08002B2CF9AE}" pid="3" name="TaxKeyword">
    <vt:lpwstr>1839;#agnes spreadsheet|6eaa29bb-e814-4e1c-96e6-67bbc11ba5d1;#1838;#withholding|e186932d-c184-4d53-a199-5acfe882a91f;#1837;#federal tax|9526f696-acc4-4ec0-bcbc-b7cf4ca7a601</vt:lpwstr>
  </property>
</Properties>
</file>